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P:\LILIANE\Planilhas Relatorio Comparativo\Filial Herso\2025\"/>
    </mc:Choice>
  </mc:AlternateContent>
  <bookViews>
    <workbookView xWindow="0" yWindow="0" windowWidth="28800" windowHeight="11786" tabRatio="500"/>
  </bookViews>
  <sheets>
    <sheet name="11.2025" sheetId="1" r:id="rId1"/>
  </sheets>
  <definedNames>
    <definedName name="_xlnm.Print_Area" localSheetId="0">'11.2025'!$A$1:$B$143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34" i="1" l="1"/>
  <c r="B119" i="1" l="1"/>
  <c r="B43" i="1"/>
  <c r="B49" i="1"/>
  <c r="B56" i="1" l="1"/>
  <c r="B88" i="1" l="1"/>
  <c r="B91" i="1" s="1"/>
  <c r="B115" i="1" l="1"/>
  <c r="B20" i="1" l="1"/>
  <c r="B46" i="1" l="1"/>
  <c r="B51" i="1" s="1"/>
  <c r="B59" i="1" l="1"/>
  <c r="B61" i="1" s="1"/>
  <c r="B24" i="1" l="1"/>
  <c r="B28" i="1" s="1"/>
  <c r="B123" i="1" l="1"/>
  <c r="B99" i="1"/>
  <c r="B53" i="1"/>
  <c r="B65" i="1" l="1"/>
  <c r="B129" i="1" l="1"/>
  <c r="B111" i="1"/>
  <c r="B106" i="1"/>
  <c r="B94" i="1" l="1"/>
  <c r="B98" i="1" s="1"/>
  <c r="B64" i="1"/>
  <c r="B67" i="1" s="1"/>
</calcChain>
</file>

<file path=xl/sharedStrings.xml><?xml version="1.0" encoding="utf-8"?>
<sst xmlns="http://schemas.openxmlformats.org/spreadsheetml/2006/main" count="116" uniqueCount="116">
  <si>
    <t xml:space="preserve">1. SALDO BANCÁRIO ANTERIOR  </t>
  </si>
  <si>
    <t>1.1 Caixa</t>
  </si>
  <si>
    <t xml:space="preserve">1.2 Banco conta movimento </t>
  </si>
  <si>
    <t>1.3 Aplicações financeiras</t>
  </si>
  <si>
    <t>2.ENTRADAS DE RECURSOS FINANCEIROS</t>
  </si>
  <si>
    <t>Fonte: Extratos bancários e Balancete Contábil.</t>
  </si>
  <si>
    <t>TOTAL DAS GLOSAS</t>
  </si>
  <si>
    <t>SALDO ANTERIOR (1= 1 .1+ 1.2 + 1.3)</t>
  </si>
  <si>
    <t>3. RESGATE APLICAÇÃO FINANCEIRA</t>
  </si>
  <si>
    <t>TOTAL DAS ENTRADAS (2+3)</t>
  </si>
  <si>
    <t>3.1 TOTAL RESGATE APLICAÇÃO FINANCEIRA CUSTEIO</t>
  </si>
  <si>
    <t>TOTAL DOS RESGATES (3= 3.1 + 3.2)</t>
  </si>
  <si>
    <t xml:space="preserve">4. APLICAÇÃO FINANCEIRA </t>
  </si>
  <si>
    <t>4.1 TOTAL APLICAÇÃO FINANCEIRA - CUSTEIO</t>
  </si>
  <si>
    <t>TOTAL DAS APLICAÇÕES FINANCEIRAS (4= 4.1+4.2)</t>
  </si>
  <si>
    <t xml:space="preserve">Movimentação Financeira em Conta Aplicação </t>
  </si>
  <si>
    <t>5.1 PAGAMENTOS REALIZADOS - CUSTEIO</t>
  </si>
  <si>
    <t>5. SAÍDAS DE RECURSOS FINANCEIROS</t>
  </si>
  <si>
    <t>5.1.1 Pessoal</t>
  </si>
  <si>
    <t>5.1.2 Serviços</t>
  </si>
  <si>
    <t>5.1.3 Materiais e Insumos</t>
  </si>
  <si>
    <t>SALDO FINAL DO PERIODO</t>
  </si>
  <si>
    <t>6. TRANSFERÊNCIAS</t>
  </si>
  <si>
    <t>6.1 Transferências para Conta Aplicação</t>
  </si>
  <si>
    <t>8.VALORES DEVOLVIDOS À CONTRATANTE</t>
  </si>
  <si>
    <t xml:space="preserve">8.1 Valores Devolvidos à Contratante - CUSTEIO </t>
  </si>
  <si>
    <t>TOTAL VALORES DEVOLVIDOS (8= 8.1 + 8.2)</t>
  </si>
  <si>
    <t>9.1 Caixa</t>
  </si>
  <si>
    <t xml:space="preserve">9.2 Banco conta movimento </t>
  </si>
  <si>
    <t>10.INFORMAÇÕES COMPLEMENTARES - GLOSAS</t>
  </si>
  <si>
    <t>10.1 Glosa - servidores cedidos</t>
  </si>
  <si>
    <t>10.2 Glosa - não cumprimento das metas</t>
  </si>
  <si>
    <t>10.3 Glosa - outras (discriminar)</t>
  </si>
  <si>
    <t>5.1.7 Encargos Sobre folha de Pagamento</t>
  </si>
  <si>
    <t>5.1.8 Encargos Sobre Rescisão Trabalhista</t>
  </si>
  <si>
    <t>8.2 Valores Devolvidos à Contratante - INVESTIMENTO</t>
  </si>
  <si>
    <t>9.3 Aplicações financeiras</t>
  </si>
  <si>
    <t>5.1.4 Tributos: Impostos,Taxas e Contribuições</t>
  </si>
  <si>
    <t>5.1.11 Rescisões trabalhistas</t>
  </si>
  <si>
    <t>5.1.12 Despesas com Viagens</t>
  </si>
  <si>
    <t>5.1.13 Despesas Bancárias</t>
  </si>
  <si>
    <t>5.1.5 Outros Fornecedores</t>
  </si>
  <si>
    <t xml:space="preserve">5.1.6 Investimentos </t>
  </si>
  <si>
    <t>5.1.9 Outros: RECIBO DE PAGAMENTO A AUTONOMO</t>
  </si>
  <si>
    <t>5.1.10 Concessionárias (Água, Luz e telefonia)</t>
  </si>
  <si>
    <t>Metodologia de Avaliação da Transparência Ativa e Passiva - Organizações sem fins lucrativos que recebem recursos públicos e seus respectivos órgãos supervisores  - CGE/TCE- 2ª Edição -  2021 - Item  3.9/Financeiro</t>
  </si>
  <si>
    <t>NOME DA ORGANIZAÇÃO SOCIAL/CONTRATADA:  INSTITUTO DE PLANEJAMENTO E GESTAO DE SERVIÇOS ESPECIALIZADO  IPGSE</t>
  </si>
  <si>
    <t>CNPJ:  02.529.964/0014-71</t>
  </si>
  <si>
    <t>Relatório Financeiro Mensal</t>
  </si>
  <si>
    <t>Relatório Mensal Comparativo de Recursos Recebidos, Gastos e Devolvidos ao Poder Público</t>
  </si>
  <si>
    <t>Em Reais</t>
  </si>
  <si>
    <t xml:space="preserve">5.1.14 Reembolso de Despesas (-) </t>
  </si>
  <si>
    <t>7. PAGAMENTOS REALIZADOS - INVESTIMENTOS</t>
  </si>
  <si>
    <t>7.1 Aquisições de Bens (equipamentos, mobiliários,etc)</t>
  </si>
  <si>
    <t>7.2 Aquisições de Bens Imobilizados</t>
  </si>
  <si>
    <t>7.3 Aquisições Direito de Uso de Software</t>
  </si>
  <si>
    <t>7.4 Outros (discriminar)</t>
  </si>
  <si>
    <t>TOTAL DE PAGAMENTOS - INVESTIMENTO (7= 7.1 + 7.2 + 7.3 + 7.4)</t>
  </si>
  <si>
    <t xml:space="preserve">11.Nota Explicativa:   </t>
  </si>
  <si>
    <t>4.3 APLICAÇÃO FINANCEIRA</t>
  </si>
  <si>
    <t>4.3.1Entrada Conta Aplicação Financeira (+)</t>
  </si>
  <si>
    <t>4.3.2 Saida Conta Aplicação Financeira ref. Resgate em Conta  (-)</t>
  </si>
  <si>
    <t>4.3.3 IRRF/IOF S/Aplicação Financeira (-)</t>
  </si>
  <si>
    <t>3.2 TOTAL RESGATE APLICAÇÃO FINANCEIRA - INVESTIMENTO</t>
  </si>
  <si>
    <t>4.2 TOTAL APLICAÇÃO FINANCEIRA - INVESTIMENTO</t>
  </si>
  <si>
    <t>2.4 RENDIMENTO SOBRE APLICAÇÕES FINANCEIRAS</t>
  </si>
  <si>
    <t>2.5 Outras entradas: RECUPERAÇÃO DE DESPESAS</t>
  </si>
  <si>
    <t>2.6 Aporte para Caixa</t>
  </si>
  <si>
    <t>2.7 Devolução do Saldo de Caixa</t>
  </si>
  <si>
    <t>2.8 Reembolso de Despesas (+)</t>
  </si>
  <si>
    <t xml:space="preserve">SALDO BANCÁRIO FINAL : 9= (1+2)-(4.3.3+5+6.2+6.3+6.4)  </t>
  </si>
  <si>
    <t>6.2 Aporte para Caixa (-)</t>
  </si>
  <si>
    <t>6.3 Devolução do Saldo de Caixa (-)</t>
  </si>
  <si>
    <t>6.4 Bloqueio Judicial (-)</t>
  </si>
  <si>
    <t>CNPJ: 18.176.322/0002-32</t>
  </si>
  <si>
    <t>NOME DA UNIDADE GERIDA: HOSPITAL ESTADUAL DE SANTA HELENA DE GÓIAS - DR. ALBANIR FALEIROS MACHADO ( HERSO )</t>
  </si>
  <si>
    <t>VIGÊNCIA DO CONTRATO DE GESTÃO/TERMO ADITIVO:                                                             INÍCIO: 30/08/2024</t>
  </si>
  <si>
    <t>TERMO DE COLABORAÇÃO Nº: 101/2024 SES-GO</t>
  </si>
  <si>
    <t>PREVISÃO DE REPASSE MENSAL DO CONTRATO DE GESTÃO/ADITIVO - INVESTIMENTO:</t>
  </si>
  <si>
    <t>TOTAL TRANSFERÊNCIAS (6=6.1+6.2+6.3+6.4)</t>
  </si>
  <si>
    <t>5.1.15 Reembolso de Rateios (-)</t>
  </si>
  <si>
    <t xml:space="preserve">2.9 Devolução de Pagamento Indevido </t>
  </si>
  <si>
    <t>SUBTOTAL  DE ENTRADAS (2= 2.1+2.2+2.3+2.4+2.5+2.6+2.7+2.8+2.9)</t>
  </si>
  <si>
    <r>
      <t>2.3 Repasse - C/C 580134398-5 (6958-2) - APLICAÇÃO 3</t>
    </r>
    <r>
      <rPr>
        <b/>
        <sz val="11"/>
        <color rgb="FF000000"/>
        <rFont val="Calibri"/>
        <family val="2"/>
      </rPr>
      <t>%</t>
    </r>
  </si>
  <si>
    <t>2.2 Repasse - C/C 580134397-7 (6957-4) - INVESTIMENTO</t>
  </si>
  <si>
    <t>2.1 Repasse - C/C 580134364-0 (6956-6) - CUSTEIO</t>
  </si>
  <si>
    <t>2.4.1 Rendimento sobre Aplicação Financeiras - C/A 580134364-0 (6956-6) - CUSTEIO</t>
  </si>
  <si>
    <t>2.4.2 Rendimento sobre Aplicação Financeiras - C/A 580134397-7 (6957-4) - INVESTIMENTO</t>
  </si>
  <si>
    <t>2.4.3 Rendimento sobre Aplicação Financeiras - C/A 580134398-5 (6958-2)  - APLICAÇÃO 3%</t>
  </si>
  <si>
    <t>1.3.3 C/A 580134398-5 (6958-2) - APLICAÇÃO 3%</t>
  </si>
  <si>
    <t>1.2.3 C/C 580134398-5 (6958-2) - APLICAÇÃO 3%</t>
  </si>
  <si>
    <t>1.3.2 C/A 580134397-7 (6957-4) - INVESTIMENTO</t>
  </si>
  <si>
    <t>1.3.1 C/A 580134364-0 (6956-6) - CUSTEIO</t>
  </si>
  <si>
    <t>1.2.1 C/C 580134364-0 (6956-6) - CUSTEIO</t>
  </si>
  <si>
    <t>1.2.2 C/C 580134397-7 (6957-4) - INVESTIMENTO</t>
  </si>
  <si>
    <t>3.2.1 Resgate Aplicação - C/A 580134397-7 (6957-4)</t>
  </si>
  <si>
    <t>3.1.2 Resgate Aplicação - C/A 580134398-5 (6958-2) - APLICAÇÃO 3%</t>
  </si>
  <si>
    <t>3.1.1 Resgate Aplicação - C/A 580134364-0 (6956-6)</t>
  </si>
  <si>
    <t>4.1.1 Aplicação Financeira - C/A 580134364-0 (6956-6)</t>
  </si>
  <si>
    <t>4.1.2 Aplicação Financeira - C/A 580134398-5 (6958-2) - APLICAÇÃO 3%</t>
  </si>
  <si>
    <t>4.2.1 Aplicação Financeira - C/A 580134397-7 (6957-4)</t>
  </si>
  <si>
    <t>9.3.1 C/A 580134364-0 (6956-6) - CUSTEIO</t>
  </si>
  <si>
    <t>9.3.2 C/A 580134397-7 (6957-4) - INVESTIMENTO</t>
  </si>
  <si>
    <t xml:space="preserve">9.3.3 C/A 580134398-5 (6958-2) - APLICAÇÃO 3% </t>
  </si>
  <si>
    <t>9.2.1 C/C 580134364-0 (6956-6) - CUSTEIO</t>
  </si>
  <si>
    <t>9.2.2 C/C 580134397-7 (6957-4) - INVESTIMENTO</t>
  </si>
  <si>
    <t>9.2.3 C/C 580134398-5 (6958-2) - APLICAÇÃO 3%</t>
  </si>
  <si>
    <t xml:space="preserve">  _______________________________________                                                             ___________________________________
  DIÓGENES ALVES NASCIMENTO                                                                                      DENER FERREIRA BORGES
SUP. FINANCEIRO                                                                                                                    CONTADOR
      CPF: 017.644.401-70                                                                                                              CPF: 878.940.411-49 
                                                                                                                                                         Reg. no CRC - GO sob o N° 016886/O7</t>
  </si>
  <si>
    <t xml:space="preserve">5.1.16 Alugueis </t>
  </si>
  <si>
    <t>TOTAL DE PAGAMENTOS - CUSTEIO (5= SOMA 5.1.1 á 5.1.16)</t>
  </si>
  <si>
    <t>5.1.17 Custas Processuais</t>
  </si>
  <si>
    <t>Competência: 11/2025</t>
  </si>
  <si>
    <t>9.SALDO BANCÁRIO FINAL EM 30/11/2025</t>
  </si>
  <si>
    <t>5.1.18 Devolução de Verba ao Poder Público</t>
  </si>
  <si>
    <t xml:space="preserve">5.1.19 Devolução de Pagamento </t>
  </si>
  <si>
    <t>TOTAL DE SAIDAS E RETENÇÕES (5=SOMA 5.1.1 á 5.1.17 + 5.1.18 + 5.1.19)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</si>
</sst>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* #,##0.00_-;\-* #,##0.00_-;_-* \-??_-;_-@_-"/>
  </numFmts>
  <fonts count="15" x14ac:knownFonts="1"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0.5"/>
      <color rgb="FF000000"/>
      <name val="Calibri"/>
      <family val="2"/>
      <charset val="1"/>
    </font>
    <font>
      <b/>
      <sz val="11"/>
      <color theme="1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  <font>
      <sz val="1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A5A5A5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CCCCFF"/>
      </patternFill>
    </fill>
    <fill>
      <patternFill patternType="solid">
        <fgColor theme="2" tint="-0.249977111117893"/>
        <bgColor rgb="FFF2F2F2"/>
      </patternFill>
    </fill>
    <fill>
      <patternFill patternType="solid">
        <fgColor rgb="FF7F7F7F"/>
        <bgColor rgb="FF666699"/>
      </patternFill>
    </fill>
    <fill>
      <patternFill patternType="solid">
        <fgColor theme="0"/>
        <bgColor rgb="FFFFFFFF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5" fillId="0" borderId="0" applyBorder="0" applyProtection="0"/>
    <xf numFmtId="0" fontId="12" fillId="0" borderId="0"/>
  </cellStyleXfs>
  <cellXfs count="105">
    <xf numFmtId="0" fontId="0" fillId="0" borderId="0" xfId="0"/>
    <xf numFmtId="0" fontId="3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top"/>
    </xf>
    <xf numFmtId="0" fontId="3" fillId="0" borderId="0" xfId="0" applyFont="1"/>
    <xf numFmtId="0" fontId="3" fillId="6" borderId="1" xfId="0" applyFont="1" applyFill="1" applyBorder="1" applyAlignment="1">
      <alignment vertical="center"/>
    </xf>
    <xf numFmtId="0" fontId="3" fillId="9" borderId="1" xfId="0" applyFont="1" applyFill="1" applyBorder="1" applyAlignment="1">
      <alignment vertical="center"/>
    </xf>
    <xf numFmtId="0" fontId="3" fillId="10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left" vertical="center"/>
    </xf>
    <xf numFmtId="4" fontId="3" fillId="3" borderId="3" xfId="0" applyNumberFormat="1" applyFont="1" applyFill="1" applyBorder="1" applyAlignment="1">
      <alignment horizontal="right" vertical="center"/>
    </xf>
    <xf numFmtId="0" fontId="4" fillId="2" borderId="1" xfId="0" applyFont="1" applyFill="1" applyBorder="1"/>
    <xf numFmtId="17" fontId="3" fillId="2" borderId="1" xfId="0" applyNumberFormat="1" applyFont="1" applyFill="1" applyBorder="1" applyAlignment="1">
      <alignment vertical="center"/>
    </xf>
    <xf numFmtId="44" fontId="0" fillId="8" borderId="1" xfId="1" applyNumberFormat="1" applyFont="1" applyFill="1" applyBorder="1" applyAlignment="1" applyProtection="1">
      <alignment vertical="center"/>
    </xf>
    <xf numFmtId="44" fontId="0" fillId="0" borderId="1" xfId="1" applyNumberFormat="1" applyFont="1" applyBorder="1" applyAlignment="1" applyProtection="1">
      <alignment vertical="center"/>
    </xf>
    <xf numFmtId="44" fontId="3" fillId="2" borderId="1" xfId="1" applyNumberFormat="1" applyFont="1" applyFill="1" applyBorder="1" applyAlignment="1" applyProtection="1">
      <alignment vertical="center"/>
    </xf>
    <xf numFmtId="44" fontId="4" fillId="2" borderId="1" xfId="0" applyNumberFormat="1" applyFont="1" applyFill="1" applyBorder="1" applyAlignment="1">
      <alignment vertical="center"/>
    </xf>
    <xf numFmtId="44" fontId="3" fillId="0" borderId="1" xfId="0" applyNumberFormat="1" applyFont="1" applyBorder="1" applyAlignment="1">
      <alignment vertical="center"/>
    </xf>
    <xf numFmtId="44" fontId="7" fillId="11" borderId="1" xfId="0" applyNumberFormat="1" applyFont="1" applyFill="1" applyBorder="1" applyAlignment="1">
      <alignment vertical="center"/>
    </xf>
    <xf numFmtId="44" fontId="1" fillId="0" borderId="1" xfId="0" applyNumberFormat="1" applyFont="1" applyBorder="1" applyAlignment="1">
      <alignment vertical="center"/>
    </xf>
    <xf numFmtId="44" fontId="4" fillId="10" borderId="1" xfId="0" applyNumberFormat="1" applyFont="1" applyFill="1" applyBorder="1" applyAlignment="1">
      <alignment horizontal="right"/>
    </xf>
    <xf numFmtId="44" fontId="3" fillId="2" borderId="1" xfId="0" applyNumberFormat="1" applyFont="1" applyFill="1" applyBorder="1" applyAlignment="1">
      <alignment vertical="center"/>
    </xf>
    <xf numFmtId="44" fontId="1" fillId="2" borderId="1" xfId="0" applyNumberFormat="1" applyFont="1" applyFill="1" applyBorder="1" applyAlignment="1">
      <alignment vertical="center"/>
    </xf>
    <xf numFmtId="44" fontId="4" fillId="0" borderId="1" xfId="0" applyNumberFormat="1" applyFont="1" applyBorder="1" applyAlignment="1">
      <alignment vertical="center"/>
    </xf>
    <xf numFmtId="44" fontId="3" fillId="5" borderId="1" xfId="0" applyNumberFormat="1" applyFont="1" applyFill="1" applyBorder="1" applyAlignment="1">
      <alignment horizontal="right"/>
    </xf>
    <xf numFmtId="44" fontId="3" fillId="3" borderId="1" xfId="0" applyNumberFormat="1" applyFont="1" applyFill="1" applyBorder="1" applyAlignment="1">
      <alignment horizontal="left" vertical="center"/>
    </xf>
    <xf numFmtId="44" fontId="7" fillId="7" borderId="1" xfId="0" applyNumberFormat="1" applyFont="1" applyFill="1" applyBorder="1" applyAlignment="1">
      <alignment vertical="center"/>
    </xf>
    <xf numFmtId="44" fontId="1" fillId="3" borderId="1" xfId="0" applyNumberFormat="1" applyFont="1" applyFill="1" applyBorder="1" applyAlignment="1">
      <alignment vertical="center"/>
    </xf>
    <xf numFmtId="44" fontId="1" fillId="4" borderId="1" xfId="0" applyNumberFormat="1" applyFont="1" applyFill="1" applyBorder="1" applyAlignment="1">
      <alignment horizontal="right"/>
    </xf>
    <xf numFmtId="44" fontId="3" fillId="4" borderId="1" xfId="0" applyNumberFormat="1" applyFont="1" applyFill="1" applyBorder="1" applyAlignment="1">
      <alignment vertical="center"/>
    </xf>
    <xf numFmtId="44" fontId="3" fillId="6" borderId="1" xfId="0" applyNumberFormat="1" applyFont="1" applyFill="1" applyBorder="1" applyAlignment="1">
      <alignment vertical="center"/>
    </xf>
    <xf numFmtId="44" fontId="1" fillId="2" borderId="1" xfId="0" applyNumberFormat="1" applyFont="1" applyFill="1" applyBorder="1" applyAlignment="1">
      <alignment horizontal="right"/>
    </xf>
    <xf numFmtId="44" fontId="0" fillId="3" borderId="1" xfId="1" applyNumberFormat="1" applyFont="1" applyFill="1" applyBorder="1" applyAlignment="1" applyProtection="1">
      <alignment vertical="center"/>
    </xf>
    <xf numFmtId="44" fontId="3" fillId="4" borderId="1" xfId="1" applyNumberFormat="1" applyFont="1" applyFill="1" applyBorder="1" applyAlignment="1" applyProtection="1">
      <alignment vertical="center"/>
    </xf>
    <xf numFmtId="0" fontId="1" fillId="2" borderId="1" xfId="0" applyFont="1" applyFill="1" applyBorder="1"/>
    <xf numFmtId="4" fontId="1" fillId="2" borderId="1" xfId="0" applyNumberFormat="1" applyFont="1" applyFill="1" applyBorder="1" applyAlignment="1">
      <alignment horizontal="left"/>
    </xf>
    <xf numFmtId="0" fontId="0" fillId="0" borderId="0" xfId="0" applyFont="1" applyBorder="1" applyAlignment="1">
      <alignment wrapText="1"/>
    </xf>
    <xf numFmtId="0" fontId="0" fillId="2" borderId="1" xfId="0" applyFont="1" applyFill="1" applyBorder="1"/>
    <xf numFmtId="4" fontId="0" fillId="2" borderId="1" xfId="0" applyNumberFormat="1" applyFont="1" applyFill="1" applyBorder="1" applyAlignment="1">
      <alignment horizontal="right"/>
    </xf>
    <xf numFmtId="0" fontId="0" fillId="0" borderId="0" xfId="0" applyFont="1" applyBorder="1"/>
    <xf numFmtId="0" fontId="0" fillId="0" borderId="0" xfId="0" applyFont="1"/>
    <xf numFmtId="4" fontId="3" fillId="2" borderId="1" xfId="0" applyNumberFormat="1" applyFont="1" applyFill="1" applyBorder="1" applyAlignment="1">
      <alignment vertical="center" shrinkToFit="1"/>
    </xf>
    <xf numFmtId="44" fontId="3" fillId="0" borderId="1" xfId="1" applyNumberFormat="1" applyFont="1" applyBorder="1" applyAlignment="1" applyProtection="1">
      <alignment vertical="center"/>
    </xf>
    <xf numFmtId="4" fontId="0" fillId="7" borderId="1" xfId="0" applyNumberFormat="1" applyFont="1" applyFill="1" applyBorder="1" applyAlignment="1">
      <alignment vertical="center" shrinkToFit="1"/>
    </xf>
    <xf numFmtId="4" fontId="0" fillId="2" borderId="1" xfId="0" applyNumberFormat="1" applyFont="1" applyFill="1" applyBorder="1" applyAlignment="1">
      <alignment vertical="center" shrinkToFit="1"/>
    </xf>
    <xf numFmtId="4" fontId="0" fillId="0" borderId="1" xfId="0" applyNumberFormat="1" applyFont="1" applyBorder="1" applyAlignment="1">
      <alignment vertical="center" shrinkToFit="1"/>
    </xf>
    <xf numFmtId="0" fontId="3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/>
    </xf>
    <xf numFmtId="44" fontId="0" fillId="0" borderId="1" xfId="0" applyNumberFormat="1" applyFont="1" applyBorder="1" applyAlignment="1">
      <alignment vertical="center"/>
    </xf>
    <xf numFmtId="44" fontId="4" fillId="4" borderId="1" xfId="0" applyNumberFormat="1" applyFont="1" applyFill="1" applyBorder="1" applyAlignment="1">
      <alignment vertical="center"/>
    </xf>
    <xf numFmtId="44" fontId="4" fillId="10" borderId="1" xfId="0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vertical="center" wrapText="1"/>
    </xf>
    <xf numFmtId="0" fontId="7" fillId="11" borderId="1" xfId="0" applyFont="1" applyFill="1" applyBorder="1" applyAlignment="1">
      <alignment vertical="center"/>
    </xf>
    <xf numFmtId="0" fontId="7" fillId="7" borderId="1" xfId="0" applyFont="1" applyFill="1" applyBorder="1" applyAlignment="1">
      <alignment vertical="center"/>
    </xf>
    <xf numFmtId="44" fontId="4" fillId="9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0" fillId="2" borderId="0" xfId="0" applyFont="1" applyFill="1"/>
    <xf numFmtId="0" fontId="0" fillId="8" borderId="1" xfId="0" applyFont="1" applyFill="1" applyBorder="1" applyAlignment="1">
      <alignment vertical="center"/>
    </xf>
    <xf numFmtId="44" fontId="0" fillId="8" borderId="1" xfId="0" applyNumberFormat="1" applyFont="1" applyFill="1" applyBorder="1" applyAlignment="1">
      <alignment vertical="center"/>
    </xf>
    <xf numFmtId="0" fontId="1" fillId="7" borderId="1" xfId="0" applyFont="1" applyFill="1" applyBorder="1" applyAlignment="1">
      <alignment vertical="center"/>
    </xf>
    <xf numFmtId="44" fontId="0" fillId="2" borderId="1" xfId="0" applyNumberFormat="1" applyFont="1" applyFill="1" applyBorder="1" applyAlignment="1">
      <alignment vertical="center"/>
    </xf>
    <xf numFmtId="44" fontId="0" fillId="0" borderId="1" xfId="0" applyNumberFormat="1" applyFont="1" applyBorder="1" applyAlignment="1">
      <alignment horizontal="right"/>
    </xf>
    <xf numFmtId="44" fontId="0" fillId="2" borderId="5" xfId="0" applyNumberFormat="1" applyFont="1" applyFill="1" applyBorder="1" applyAlignment="1"/>
    <xf numFmtId="44" fontId="0" fillId="4" borderId="1" xfId="0" applyNumberFormat="1" applyFont="1" applyFill="1" applyBorder="1" applyAlignment="1">
      <alignment vertical="top"/>
    </xf>
    <xf numFmtId="44" fontId="0" fillId="0" borderId="0" xfId="0" applyNumberFormat="1" applyFont="1"/>
    <xf numFmtId="44" fontId="3" fillId="8" borderId="1" xfId="1" applyNumberFormat="1" applyFont="1" applyFill="1" applyBorder="1" applyAlignment="1" applyProtection="1">
      <alignment vertical="center"/>
    </xf>
    <xf numFmtId="44" fontId="10" fillId="0" borderId="1" xfId="0" applyNumberFormat="1" applyFont="1" applyBorder="1" applyAlignment="1">
      <alignment vertical="center"/>
    </xf>
    <xf numFmtId="44" fontId="11" fillId="0" borderId="1" xfId="0" applyNumberFormat="1" applyFont="1" applyBorder="1" applyAlignment="1">
      <alignment vertical="center"/>
    </xf>
    <xf numFmtId="44" fontId="13" fillId="0" borderId="1" xfId="1" applyNumberFormat="1" applyFont="1" applyBorder="1" applyAlignment="1" applyProtection="1">
      <alignment vertical="center"/>
    </xf>
    <xf numFmtId="0" fontId="3" fillId="13" borderId="1" xfId="0" applyFont="1" applyFill="1" applyBorder="1" applyAlignment="1">
      <alignment vertical="center"/>
    </xf>
    <xf numFmtId="44" fontId="3" fillId="13" borderId="1" xfId="1" applyNumberFormat="1" applyFont="1" applyFill="1" applyBorder="1" applyAlignment="1" applyProtection="1">
      <alignment vertical="center"/>
    </xf>
    <xf numFmtId="0" fontId="0" fillId="13" borderId="0" xfId="0" applyFont="1" applyFill="1"/>
    <xf numFmtId="44" fontId="0" fillId="13" borderId="5" xfId="0" applyNumberFormat="1" applyFont="1" applyFill="1" applyBorder="1" applyAlignment="1">
      <alignment horizontal="center"/>
    </xf>
    <xf numFmtId="0" fontId="0" fillId="13" borderId="1" xfId="0" applyFont="1" applyFill="1" applyBorder="1" applyAlignment="1">
      <alignment vertical="top"/>
    </xf>
    <xf numFmtId="4" fontId="0" fillId="0" borderId="0" xfId="0" applyNumberFormat="1" applyFont="1"/>
    <xf numFmtId="8" fontId="0" fillId="0" borderId="1" xfId="0" applyNumberFormat="1" applyBorder="1"/>
    <xf numFmtId="0" fontId="14" fillId="2" borderId="1" xfId="0" applyFont="1" applyFill="1" applyBorder="1" applyAlignment="1">
      <alignment vertical="center"/>
    </xf>
    <xf numFmtId="44" fontId="14" fillId="2" borderId="1" xfId="0" applyNumberFormat="1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44" fontId="11" fillId="2" borderId="1" xfId="0" applyNumberFormat="1" applyFont="1" applyFill="1" applyBorder="1" applyAlignment="1">
      <alignment vertical="center"/>
    </xf>
    <xf numFmtId="0" fontId="12" fillId="13" borderId="0" xfId="0" applyFont="1" applyFill="1" applyBorder="1" applyAlignment="1">
      <alignment horizontal="center" vertical="top" wrapText="1"/>
    </xf>
    <xf numFmtId="0" fontId="0" fillId="0" borderId="6" xfId="0" applyFont="1" applyBorder="1" applyAlignment="1">
      <alignment horizontal="center" wrapText="1"/>
    </xf>
    <xf numFmtId="0" fontId="0" fillId="0" borderId="2" xfId="0" applyFont="1" applyBorder="1" applyAlignment="1">
      <alignment horizontal="center" wrapText="1"/>
    </xf>
    <xf numFmtId="0" fontId="0" fillId="0" borderId="0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9" fillId="12" borderId="6" xfId="0" applyFont="1" applyFill="1" applyBorder="1" applyAlignment="1">
      <alignment horizontal="center" vertical="center"/>
    </xf>
    <xf numFmtId="0" fontId="9" fillId="12" borderId="7" xfId="0" applyFont="1" applyFill="1" applyBorder="1" applyAlignment="1">
      <alignment horizontal="center" vertical="center"/>
    </xf>
    <xf numFmtId="0" fontId="9" fillId="12" borderId="2" xfId="0" applyFont="1" applyFill="1" applyBorder="1" applyAlignment="1">
      <alignment horizontal="center" vertical="center"/>
    </xf>
    <xf numFmtId="0" fontId="9" fillId="12" borderId="8" xfId="0" applyFont="1" applyFill="1" applyBorder="1" applyAlignment="1">
      <alignment horizontal="center" vertical="center"/>
    </xf>
    <xf numFmtId="0" fontId="9" fillId="12" borderId="9" xfId="0" applyFont="1" applyFill="1" applyBorder="1" applyAlignment="1">
      <alignment horizontal="center" vertical="center"/>
    </xf>
    <xf numFmtId="0" fontId="9" fillId="12" borderId="10" xfId="0" applyFont="1" applyFill="1" applyBorder="1" applyAlignment="1">
      <alignment horizontal="center" vertical="center"/>
    </xf>
    <xf numFmtId="0" fontId="3" fillId="13" borderId="0" xfId="0" applyFont="1" applyFill="1" applyBorder="1" applyAlignment="1">
      <alignment horizontal="left" vertical="top" wrapText="1"/>
    </xf>
    <xf numFmtId="0" fontId="0" fillId="0" borderId="0" xfId="0" applyFont="1" applyBorder="1" applyAlignment="1">
      <alignment horizontal="center" wrapText="1"/>
    </xf>
  </cellXfs>
  <cellStyles count="3">
    <cellStyle name="Normal" xfId="0" builtinId="0"/>
    <cellStyle name="Normal 2" xfId="2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7056783</xdr:colOff>
      <xdr:row>0</xdr:row>
      <xdr:rowOff>49695</xdr:rowOff>
    </xdr:from>
    <xdr:to>
      <xdr:col>1</xdr:col>
      <xdr:colOff>2606122</xdr:colOff>
      <xdr:row>0</xdr:row>
      <xdr:rowOff>861390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6783" y="49695"/>
          <a:ext cx="2780056" cy="8116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45"/>
  <sheetViews>
    <sheetView showGridLines="0" tabSelected="1" view="pageBreakPreview" topLeftCell="A115" zoomScale="115" zoomScaleNormal="70" zoomScaleSheetLayoutView="115" zoomScalePageLayoutView="70" workbookViewId="0">
      <selection activeCell="A135" sqref="A135"/>
    </sheetView>
  </sheetViews>
  <sheetFormatPr defaultColWidth="41.69140625" defaultRowHeight="14.6" x14ac:dyDescent="0.4"/>
  <cols>
    <col min="1" max="1" width="108.3828125" style="48" customWidth="1"/>
    <col min="2" max="2" width="39.53515625" style="48" customWidth="1"/>
    <col min="3" max="16384" width="41.69140625" style="48"/>
  </cols>
  <sheetData>
    <row r="1" spans="1:2" s="44" customFormat="1" ht="69.75" customHeight="1" x14ac:dyDescent="0.4">
      <c r="A1" s="91"/>
      <c r="B1" s="91"/>
    </row>
    <row r="2" spans="1:2" s="44" customFormat="1" ht="15" customHeight="1" x14ac:dyDescent="0.4">
      <c r="A2" s="97" t="s">
        <v>49</v>
      </c>
      <c r="B2" s="98"/>
    </row>
    <row r="3" spans="1:2" s="44" customFormat="1" ht="15" customHeight="1" x14ac:dyDescent="0.4">
      <c r="A3" s="99"/>
      <c r="B3" s="100"/>
    </row>
    <row r="4" spans="1:2" s="44" customFormat="1" ht="15" customHeight="1" x14ac:dyDescent="0.4">
      <c r="A4" s="101"/>
      <c r="B4" s="102"/>
    </row>
    <row r="5" spans="1:2" s="44" customFormat="1" ht="15" customHeight="1" x14ac:dyDescent="0.4">
      <c r="A5" s="92" t="s">
        <v>45</v>
      </c>
      <c r="B5" s="92"/>
    </row>
    <row r="6" spans="1:2" s="44" customFormat="1" ht="12" customHeight="1" x14ac:dyDescent="0.4">
      <c r="A6" s="92"/>
      <c r="B6" s="92"/>
    </row>
    <row r="7" spans="1:2" s="44" customFormat="1" x14ac:dyDescent="0.4">
      <c r="A7" s="94" t="s">
        <v>46</v>
      </c>
      <c r="B7" s="94"/>
    </row>
    <row r="8" spans="1:2" s="44" customFormat="1" x14ac:dyDescent="0.4">
      <c r="A8" s="45" t="s">
        <v>74</v>
      </c>
      <c r="B8" s="46"/>
    </row>
    <row r="9" spans="1:2" s="44" customFormat="1" x14ac:dyDescent="0.4">
      <c r="A9" s="94" t="s">
        <v>75</v>
      </c>
      <c r="B9" s="94"/>
    </row>
    <row r="10" spans="1:2" s="44" customFormat="1" x14ac:dyDescent="0.4">
      <c r="A10" s="45" t="s">
        <v>47</v>
      </c>
      <c r="B10" s="46"/>
    </row>
    <row r="11" spans="1:2" s="44" customFormat="1" x14ac:dyDescent="0.4">
      <c r="A11" s="45" t="s">
        <v>77</v>
      </c>
      <c r="B11" s="45"/>
    </row>
    <row r="12" spans="1:2" s="44" customFormat="1" x14ac:dyDescent="0.4">
      <c r="A12" s="94" t="s">
        <v>76</v>
      </c>
      <c r="B12" s="94"/>
    </row>
    <row r="13" spans="1:2" s="44" customFormat="1" x14ac:dyDescent="0.4">
      <c r="A13" s="45"/>
      <c r="B13" s="46"/>
    </row>
    <row r="14" spans="1:2" s="44" customFormat="1" x14ac:dyDescent="0.4">
      <c r="A14" s="42"/>
      <c r="B14" s="83">
        <v>6097982.8399999999</v>
      </c>
    </row>
    <row r="15" spans="1:2" s="44" customFormat="1" x14ac:dyDescent="0.4">
      <c r="A15" s="42" t="s">
        <v>78</v>
      </c>
      <c r="B15" s="43"/>
    </row>
    <row r="16" spans="1:2" s="44" customFormat="1" ht="21.75" customHeight="1" x14ac:dyDescent="0.4">
      <c r="A16" s="95" t="s">
        <v>48</v>
      </c>
      <c r="B16" s="96"/>
    </row>
    <row r="17" spans="1:3" s="47" customFormat="1" ht="14.25" customHeight="1" x14ac:dyDescent="0.4">
      <c r="A17" s="19" t="s">
        <v>111</v>
      </c>
      <c r="B17" s="20" t="s">
        <v>50</v>
      </c>
    </row>
    <row r="18" spans="1:3" x14ac:dyDescent="0.4">
      <c r="A18" s="17" t="s">
        <v>0</v>
      </c>
      <c r="B18" s="18"/>
    </row>
    <row r="19" spans="1:3" x14ac:dyDescent="0.4">
      <c r="A19" s="49" t="s">
        <v>1</v>
      </c>
      <c r="B19" s="50">
        <v>0</v>
      </c>
    </row>
    <row r="20" spans="1:3" x14ac:dyDescent="0.4">
      <c r="A20" s="49" t="s">
        <v>2</v>
      </c>
      <c r="B20" s="50">
        <f>SUM(B21:B23)</f>
        <v>0</v>
      </c>
    </row>
    <row r="21" spans="1:3" x14ac:dyDescent="0.4">
      <c r="A21" s="51" t="s">
        <v>93</v>
      </c>
      <c r="B21" s="72">
        <v>0</v>
      </c>
    </row>
    <row r="22" spans="1:3" x14ac:dyDescent="0.4">
      <c r="A22" s="51" t="s">
        <v>94</v>
      </c>
      <c r="B22" s="21">
        <v>0</v>
      </c>
    </row>
    <row r="23" spans="1:3" x14ac:dyDescent="0.4">
      <c r="A23" s="51" t="s">
        <v>90</v>
      </c>
      <c r="B23" s="21">
        <v>0</v>
      </c>
    </row>
    <row r="24" spans="1:3" x14ac:dyDescent="0.4">
      <c r="A24" s="49" t="s">
        <v>3</v>
      </c>
      <c r="B24" s="50">
        <f>SUM(B25:B27)</f>
        <v>9815919.7899999991</v>
      </c>
    </row>
    <row r="25" spans="1:3" x14ac:dyDescent="0.4">
      <c r="A25" s="51" t="s">
        <v>92</v>
      </c>
      <c r="B25" s="21">
        <v>4713104.24</v>
      </c>
      <c r="C25" s="82"/>
    </row>
    <row r="26" spans="1:3" x14ac:dyDescent="0.4">
      <c r="A26" s="51" t="s">
        <v>91</v>
      </c>
      <c r="B26" s="21">
        <v>389359.83</v>
      </c>
      <c r="C26" s="82"/>
    </row>
    <row r="27" spans="1:3" x14ac:dyDescent="0.4">
      <c r="A27" s="51" t="s">
        <v>89</v>
      </c>
      <c r="B27" s="21">
        <v>4713455.72</v>
      </c>
      <c r="C27" s="82"/>
    </row>
    <row r="28" spans="1:3" x14ac:dyDescent="0.4">
      <c r="A28" s="2" t="s">
        <v>7</v>
      </c>
      <c r="B28" s="23">
        <f>(B19+B20+B24)</f>
        <v>9815919.7899999991</v>
      </c>
      <c r="C28" s="82"/>
    </row>
    <row r="29" spans="1:3" x14ac:dyDescent="0.4">
      <c r="A29" s="53"/>
      <c r="B29" s="22"/>
      <c r="C29" s="82"/>
    </row>
    <row r="30" spans="1:3" x14ac:dyDescent="0.4">
      <c r="A30" s="1" t="s">
        <v>4</v>
      </c>
      <c r="B30" s="33"/>
      <c r="C30" s="82"/>
    </row>
    <row r="31" spans="1:3" x14ac:dyDescent="0.4">
      <c r="A31" s="54" t="s">
        <v>85</v>
      </c>
      <c r="B31" s="25">
        <v>6402844.4000000004</v>
      </c>
      <c r="C31" s="82"/>
    </row>
    <row r="32" spans="1:3" x14ac:dyDescent="0.4">
      <c r="A32" s="54" t="s">
        <v>84</v>
      </c>
      <c r="B32" s="25">
        <v>0</v>
      </c>
      <c r="C32" s="72"/>
    </row>
    <row r="33" spans="1:3" x14ac:dyDescent="0.4">
      <c r="A33" s="54" t="s">
        <v>83</v>
      </c>
      <c r="B33" s="25">
        <v>3216905.81</v>
      </c>
      <c r="C33" s="82"/>
    </row>
    <row r="34" spans="1:3" x14ac:dyDescent="0.4">
      <c r="A34" s="54" t="s">
        <v>65</v>
      </c>
      <c r="B34" s="25">
        <f>SUM(B35,B36,B37)</f>
        <v>138137.01</v>
      </c>
      <c r="C34" s="82"/>
    </row>
    <row r="35" spans="1:3" x14ac:dyDescent="0.4">
      <c r="A35" s="55" t="s">
        <v>86</v>
      </c>
      <c r="B35" s="56">
        <v>74780.66</v>
      </c>
      <c r="C35" s="82"/>
    </row>
    <row r="36" spans="1:3" x14ac:dyDescent="0.4">
      <c r="A36" s="55" t="s">
        <v>87</v>
      </c>
      <c r="B36" s="56">
        <v>3891.17</v>
      </c>
      <c r="C36" s="82"/>
    </row>
    <row r="37" spans="1:3" x14ac:dyDescent="0.4">
      <c r="A37" s="55" t="s">
        <v>88</v>
      </c>
      <c r="B37" s="56">
        <v>59465.18</v>
      </c>
      <c r="C37" s="82"/>
    </row>
    <row r="38" spans="1:3" x14ac:dyDescent="0.4">
      <c r="A38" s="5" t="s">
        <v>66</v>
      </c>
      <c r="B38" s="25">
        <v>0</v>
      </c>
    </row>
    <row r="39" spans="1:3" x14ac:dyDescent="0.4">
      <c r="A39" s="5" t="s">
        <v>67</v>
      </c>
      <c r="B39" s="25">
        <v>0</v>
      </c>
    </row>
    <row r="40" spans="1:3" x14ac:dyDescent="0.4">
      <c r="A40" s="5" t="s">
        <v>68</v>
      </c>
      <c r="B40" s="25">
        <v>0</v>
      </c>
      <c r="C40" s="82"/>
    </row>
    <row r="41" spans="1:3" x14ac:dyDescent="0.4">
      <c r="A41" s="5" t="s">
        <v>69</v>
      </c>
      <c r="B41" s="25">
        <v>0</v>
      </c>
      <c r="C41" s="82"/>
    </row>
    <row r="42" spans="1:3" x14ac:dyDescent="0.4">
      <c r="A42" s="5" t="s">
        <v>81</v>
      </c>
      <c r="B42" s="25">
        <v>49.2</v>
      </c>
      <c r="C42" s="82"/>
    </row>
    <row r="43" spans="1:3" x14ac:dyDescent="0.4">
      <c r="A43" s="3" t="s">
        <v>82</v>
      </c>
      <c r="B43" s="24">
        <f>SUM(B31+B32+B33+B34+B38+B39+B40+B41+B42)</f>
        <v>9757936.4199999999</v>
      </c>
      <c r="C43" s="82"/>
    </row>
    <row r="44" spans="1:3" x14ac:dyDescent="0.4">
      <c r="A44" s="3"/>
      <c r="B44" s="24"/>
    </row>
    <row r="45" spans="1:3" x14ac:dyDescent="0.4">
      <c r="A45" s="4" t="s">
        <v>8</v>
      </c>
      <c r="B45" s="57"/>
    </row>
    <row r="46" spans="1:3" x14ac:dyDescent="0.4">
      <c r="A46" s="15" t="s">
        <v>10</v>
      </c>
      <c r="B46" s="58">
        <f>SUM(B47:B48)</f>
        <v>13809900.16</v>
      </c>
    </row>
    <row r="47" spans="1:3" x14ac:dyDescent="0.4">
      <c r="A47" s="59" t="s">
        <v>97</v>
      </c>
      <c r="B47" s="66">
        <v>6224750.4400000004</v>
      </c>
    </row>
    <row r="48" spans="1:3" x14ac:dyDescent="0.4">
      <c r="A48" s="59" t="s">
        <v>96</v>
      </c>
      <c r="B48" s="66">
        <v>7585149.7199999997</v>
      </c>
    </row>
    <row r="49" spans="1:3" x14ac:dyDescent="0.4">
      <c r="A49" s="54" t="s">
        <v>63</v>
      </c>
      <c r="B49" s="74">
        <f>SUM(B50)</f>
        <v>21938</v>
      </c>
    </row>
    <row r="50" spans="1:3" x14ac:dyDescent="0.4">
      <c r="A50" s="59" t="s">
        <v>95</v>
      </c>
      <c r="B50" s="66">
        <v>21938</v>
      </c>
      <c r="C50" s="72"/>
    </row>
    <row r="51" spans="1:3" x14ac:dyDescent="0.4">
      <c r="A51" s="3" t="s">
        <v>11</v>
      </c>
      <c r="B51" s="25">
        <f>B46+B49</f>
        <v>13831838.16</v>
      </c>
    </row>
    <row r="52" spans="1:3" x14ac:dyDescent="0.4">
      <c r="A52" s="3"/>
      <c r="B52" s="24"/>
    </row>
    <row r="53" spans="1:3" x14ac:dyDescent="0.4">
      <c r="A53" s="60" t="s">
        <v>9</v>
      </c>
      <c r="B53" s="26">
        <f>(B43+B51)</f>
        <v>23589774.579999998</v>
      </c>
    </row>
    <row r="54" spans="1:3" x14ac:dyDescent="0.4">
      <c r="A54" s="61"/>
      <c r="B54" s="34"/>
    </row>
    <row r="55" spans="1:3" x14ac:dyDescent="0.4">
      <c r="A55" s="6" t="s">
        <v>12</v>
      </c>
      <c r="B55" s="35"/>
    </row>
    <row r="56" spans="1:3" x14ac:dyDescent="0.4">
      <c r="A56" s="14" t="s">
        <v>13</v>
      </c>
      <c r="B56" s="62">
        <f>SUM(B57:B58)</f>
        <v>16812656.549999997</v>
      </c>
    </row>
    <row r="57" spans="1:3" x14ac:dyDescent="0.4">
      <c r="A57" s="55" t="s">
        <v>98</v>
      </c>
      <c r="B57" s="27">
        <v>6121131.4299999997</v>
      </c>
    </row>
    <row r="58" spans="1:3" x14ac:dyDescent="0.4">
      <c r="A58" s="55" t="s">
        <v>99</v>
      </c>
      <c r="B58" s="27">
        <v>10691525.119999999</v>
      </c>
    </row>
    <row r="59" spans="1:3" x14ac:dyDescent="0.4">
      <c r="A59" s="5" t="s">
        <v>64</v>
      </c>
      <c r="B59" s="75">
        <f>B60</f>
        <v>0</v>
      </c>
    </row>
    <row r="60" spans="1:3" x14ac:dyDescent="0.4">
      <c r="A60" s="55" t="s">
        <v>100</v>
      </c>
      <c r="B60" s="27">
        <v>0</v>
      </c>
    </row>
    <row r="61" spans="1:3" x14ac:dyDescent="0.4">
      <c r="A61" s="15" t="s">
        <v>14</v>
      </c>
      <c r="B61" s="28">
        <f>B56+B59</f>
        <v>16812656.549999997</v>
      </c>
    </row>
    <row r="62" spans="1:3" x14ac:dyDescent="0.4">
      <c r="A62" s="3"/>
      <c r="B62" s="24"/>
    </row>
    <row r="63" spans="1:3" x14ac:dyDescent="0.4">
      <c r="A63" s="3" t="s">
        <v>59</v>
      </c>
      <c r="B63" s="24"/>
    </row>
    <row r="64" spans="1:3" x14ac:dyDescent="0.4">
      <c r="A64" s="63" t="s">
        <v>60</v>
      </c>
      <c r="B64" s="30">
        <f>B61</f>
        <v>16812656.549999997</v>
      </c>
    </row>
    <row r="65" spans="1:2" x14ac:dyDescent="0.4">
      <c r="A65" s="63" t="s">
        <v>61</v>
      </c>
      <c r="B65" s="30">
        <f>B51</f>
        <v>13831838.16</v>
      </c>
    </row>
    <row r="66" spans="1:2" x14ac:dyDescent="0.4">
      <c r="A66" s="63" t="s">
        <v>62</v>
      </c>
      <c r="B66" s="30">
        <v>0</v>
      </c>
    </row>
    <row r="67" spans="1:2" x14ac:dyDescent="0.4">
      <c r="A67" s="3" t="s">
        <v>15</v>
      </c>
      <c r="B67" s="24">
        <f>B64-B65-B66</f>
        <v>2980818.3899999969</v>
      </c>
    </row>
    <row r="68" spans="1:2" x14ac:dyDescent="0.4">
      <c r="A68" s="3"/>
      <c r="B68" s="24"/>
    </row>
    <row r="69" spans="1:2" x14ac:dyDescent="0.4">
      <c r="A69" s="4" t="s">
        <v>17</v>
      </c>
      <c r="B69" s="36"/>
    </row>
    <row r="70" spans="1:2" ht="15.75" customHeight="1" x14ac:dyDescent="0.4">
      <c r="A70" s="4" t="s">
        <v>16</v>
      </c>
      <c r="B70" s="37"/>
    </row>
    <row r="71" spans="1:2" ht="15.75" customHeight="1" x14ac:dyDescent="0.4">
      <c r="A71" s="8" t="s">
        <v>18</v>
      </c>
      <c r="B71" s="56">
        <v>1712524.21</v>
      </c>
    </row>
    <row r="72" spans="1:2" ht="15.75" customHeight="1" x14ac:dyDescent="0.4">
      <c r="A72" s="9" t="s">
        <v>19</v>
      </c>
      <c r="B72" s="56">
        <v>3002566.21</v>
      </c>
    </row>
    <row r="73" spans="1:2" x14ac:dyDescent="0.4">
      <c r="A73" s="9" t="s">
        <v>20</v>
      </c>
      <c r="B73" s="56">
        <v>776077.65</v>
      </c>
    </row>
    <row r="74" spans="1:2" x14ac:dyDescent="0.4">
      <c r="A74" s="8" t="s">
        <v>37</v>
      </c>
      <c r="B74" s="56">
        <v>27337.43</v>
      </c>
    </row>
    <row r="75" spans="1:2" x14ac:dyDescent="0.4">
      <c r="A75" s="8" t="s">
        <v>41</v>
      </c>
      <c r="B75" s="56">
        <v>0</v>
      </c>
    </row>
    <row r="76" spans="1:2" x14ac:dyDescent="0.4">
      <c r="A76" s="8" t="s">
        <v>42</v>
      </c>
      <c r="B76" s="56">
        <v>11940</v>
      </c>
    </row>
    <row r="77" spans="1:2" s="64" customFormat="1" x14ac:dyDescent="0.4">
      <c r="A77" s="7" t="s">
        <v>33</v>
      </c>
      <c r="B77" s="56">
        <v>849869.14</v>
      </c>
    </row>
    <row r="78" spans="1:2" s="64" customFormat="1" x14ac:dyDescent="0.4">
      <c r="A78" s="7" t="s">
        <v>34</v>
      </c>
      <c r="B78" s="56">
        <v>28258.880000000001</v>
      </c>
    </row>
    <row r="79" spans="1:2" x14ac:dyDescent="0.4">
      <c r="A79" s="7" t="s">
        <v>43</v>
      </c>
      <c r="B79" s="56">
        <v>0</v>
      </c>
    </row>
    <row r="80" spans="1:2" x14ac:dyDescent="0.4">
      <c r="A80" s="7" t="s">
        <v>44</v>
      </c>
      <c r="B80" s="56">
        <v>101434.99</v>
      </c>
    </row>
    <row r="81" spans="1:2" x14ac:dyDescent="0.4">
      <c r="A81" s="7" t="s">
        <v>38</v>
      </c>
      <c r="B81" s="56">
        <v>82271.53</v>
      </c>
    </row>
    <row r="82" spans="1:2" x14ac:dyDescent="0.4">
      <c r="A82" s="7" t="s">
        <v>39</v>
      </c>
      <c r="B82" s="56">
        <v>1607.36</v>
      </c>
    </row>
    <row r="83" spans="1:2" x14ac:dyDescent="0.4">
      <c r="A83" s="7" t="s">
        <v>40</v>
      </c>
      <c r="B83" s="56">
        <v>0</v>
      </c>
    </row>
    <row r="84" spans="1:2" x14ac:dyDescent="0.4">
      <c r="A84" s="7" t="s">
        <v>51</v>
      </c>
      <c r="B84" s="56">
        <v>0</v>
      </c>
    </row>
    <row r="85" spans="1:2" x14ac:dyDescent="0.4">
      <c r="A85" s="7" t="s">
        <v>80</v>
      </c>
      <c r="B85" s="56">
        <v>30958.13</v>
      </c>
    </row>
    <row r="86" spans="1:2" x14ac:dyDescent="0.4">
      <c r="A86" s="7" t="s">
        <v>108</v>
      </c>
      <c r="B86" s="56">
        <v>2200</v>
      </c>
    </row>
    <row r="87" spans="1:2" x14ac:dyDescent="0.4">
      <c r="A87" s="7" t="s">
        <v>110</v>
      </c>
      <c r="B87" s="56">
        <v>0</v>
      </c>
    </row>
    <row r="88" spans="1:2" x14ac:dyDescent="0.4">
      <c r="A88" s="16" t="s">
        <v>109</v>
      </c>
      <c r="B88" s="29">
        <f>SUM(B71:B87)</f>
        <v>6627045.5300000003</v>
      </c>
    </row>
    <row r="89" spans="1:2" x14ac:dyDescent="0.4">
      <c r="A89" s="84" t="s">
        <v>113</v>
      </c>
      <c r="B89" s="85">
        <v>9998</v>
      </c>
    </row>
    <row r="90" spans="1:2" x14ac:dyDescent="0.4">
      <c r="A90" s="84" t="s">
        <v>114</v>
      </c>
      <c r="B90" s="85">
        <v>0</v>
      </c>
    </row>
    <row r="91" spans="1:2" x14ac:dyDescent="0.4">
      <c r="A91" s="86" t="s">
        <v>115</v>
      </c>
      <c r="B91" s="87">
        <f>SUM(B88,B89)</f>
        <v>6637043.5300000003</v>
      </c>
    </row>
    <row r="92" spans="1:2" x14ac:dyDescent="0.4">
      <c r="A92" s="86"/>
      <c r="B92" s="85"/>
    </row>
    <row r="93" spans="1:2" x14ac:dyDescent="0.4">
      <c r="A93" s="13" t="s">
        <v>22</v>
      </c>
      <c r="B93" s="38"/>
    </row>
    <row r="94" spans="1:2" s="12" customFormat="1" x14ac:dyDescent="0.4">
      <c r="A94" s="65" t="s">
        <v>23</v>
      </c>
      <c r="B94" s="66">
        <f>B61</f>
        <v>16812656.549999997</v>
      </c>
    </row>
    <row r="95" spans="1:2" s="12" customFormat="1" x14ac:dyDescent="0.4">
      <c r="A95" s="55" t="s">
        <v>71</v>
      </c>
      <c r="B95" s="30">
        <v>0</v>
      </c>
    </row>
    <row r="96" spans="1:2" s="12" customFormat="1" x14ac:dyDescent="0.4">
      <c r="A96" s="55" t="s">
        <v>72</v>
      </c>
      <c r="B96" s="27">
        <v>0</v>
      </c>
    </row>
    <row r="97" spans="1:2" s="12" customFormat="1" x14ac:dyDescent="0.4">
      <c r="A97" s="67" t="s">
        <v>73</v>
      </c>
      <c r="B97" s="27">
        <v>1937.49</v>
      </c>
    </row>
    <row r="98" spans="1:2" s="12" customFormat="1" x14ac:dyDescent="0.4">
      <c r="A98" s="5" t="s">
        <v>79</v>
      </c>
      <c r="B98" s="31">
        <f t="shared" ref="B98" si="0">B94+B95+B96+B97</f>
        <v>16814594.039999995</v>
      </c>
    </row>
    <row r="99" spans="1:2" s="12" customFormat="1" x14ac:dyDescent="0.4">
      <c r="A99" s="5" t="s">
        <v>21</v>
      </c>
      <c r="B99" s="31">
        <f>(B28+B43)-(B66+B91+B95+B96+B97)</f>
        <v>12934875.190000001</v>
      </c>
    </row>
    <row r="100" spans="1:2" x14ac:dyDescent="0.4">
      <c r="A100" s="5"/>
      <c r="B100" s="39"/>
    </row>
    <row r="101" spans="1:2" x14ac:dyDescent="0.4">
      <c r="A101" s="4" t="s">
        <v>52</v>
      </c>
      <c r="B101" s="37"/>
    </row>
    <row r="102" spans="1:2" x14ac:dyDescent="0.4">
      <c r="A102" s="8" t="s">
        <v>53</v>
      </c>
      <c r="B102" s="56">
        <v>0</v>
      </c>
    </row>
    <row r="103" spans="1:2" x14ac:dyDescent="0.4">
      <c r="A103" s="8" t="s">
        <v>54</v>
      </c>
      <c r="B103" s="56">
        <v>0</v>
      </c>
    </row>
    <row r="104" spans="1:2" x14ac:dyDescent="0.4">
      <c r="A104" s="7" t="s">
        <v>55</v>
      </c>
      <c r="B104" s="68">
        <v>0</v>
      </c>
    </row>
    <row r="105" spans="1:2" x14ac:dyDescent="0.4">
      <c r="A105" s="7" t="s">
        <v>56</v>
      </c>
      <c r="B105" s="68">
        <v>0</v>
      </c>
    </row>
    <row r="106" spans="1:2" x14ac:dyDescent="0.4">
      <c r="A106" s="5" t="s">
        <v>57</v>
      </c>
      <c r="B106" s="24">
        <f t="shared" ref="B106" si="1">B102+B103+B104+B105</f>
        <v>0</v>
      </c>
    </row>
    <row r="107" spans="1:2" ht="14.25" customHeight="1" x14ac:dyDescent="0.4">
      <c r="A107" s="5"/>
      <c r="B107" s="24"/>
    </row>
    <row r="108" spans="1:2" x14ac:dyDescent="0.4">
      <c r="A108" s="6" t="s">
        <v>24</v>
      </c>
      <c r="B108" s="35"/>
    </row>
    <row r="109" spans="1:2" x14ac:dyDescent="0.4">
      <c r="A109" s="8" t="s">
        <v>25</v>
      </c>
      <c r="B109" s="27">
        <v>0</v>
      </c>
    </row>
    <row r="110" spans="1:2" x14ac:dyDescent="0.4">
      <c r="A110" s="8" t="s">
        <v>35</v>
      </c>
      <c r="B110" s="69">
        <v>0</v>
      </c>
    </row>
    <row r="111" spans="1:2" x14ac:dyDescent="0.4">
      <c r="A111" s="10" t="s">
        <v>26</v>
      </c>
      <c r="B111" s="32">
        <f t="shared" ref="B111" si="2">B109+B110</f>
        <v>0</v>
      </c>
    </row>
    <row r="112" spans="1:2" s="64" customFormat="1" x14ac:dyDescent="0.4">
      <c r="A112" s="5"/>
      <c r="B112" s="70"/>
    </row>
    <row r="113" spans="1:3" x14ac:dyDescent="0.4">
      <c r="A113" s="1" t="s">
        <v>112</v>
      </c>
      <c r="B113" s="40"/>
    </row>
    <row r="114" spans="1:3" x14ac:dyDescent="0.4">
      <c r="A114" s="52" t="s">
        <v>27</v>
      </c>
      <c r="B114" s="22">
        <v>0</v>
      </c>
    </row>
    <row r="115" spans="1:3" x14ac:dyDescent="0.4">
      <c r="A115" s="49" t="s">
        <v>28</v>
      </c>
      <c r="B115" s="50">
        <f>SUM(B116:B118)</f>
        <v>0</v>
      </c>
    </row>
    <row r="116" spans="1:3" x14ac:dyDescent="0.4">
      <c r="A116" s="51" t="s">
        <v>104</v>
      </c>
      <c r="B116" s="76">
        <v>0</v>
      </c>
    </row>
    <row r="117" spans="1:3" x14ac:dyDescent="0.4">
      <c r="A117" s="51" t="s">
        <v>105</v>
      </c>
      <c r="B117" s="21">
        <v>0</v>
      </c>
    </row>
    <row r="118" spans="1:3" x14ac:dyDescent="0.4">
      <c r="A118" s="51" t="s">
        <v>106</v>
      </c>
      <c r="B118" s="21">
        <v>0</v>
      </c>
    </row>
    <row r="119" spans="1:3" x14ac:dyDescent="0.4">
      <c r="A119" s="49" t="s">
        <v>36</v>
      </c>
      <c r="B119" s="73">
        <f>SUM(B120:B122)</f>
        <v>12934875.189999999</v>
      </c>
    </row>
    <row r="120" spans="1:3" x14ac:dyDescent="0.4">
      <c r="A120" s="51" t="s">
        <v>101</v>
      </c>
      <c r="B120" s="21">
        <v>4684265.8899999997</v>
      </c>
      <c r="C120" s="72"/>
    </row>
    <row r="121" spans="1:3" x14ac:dyDescent="0.4">
      <c r="A121" s="51" t="s">
        <v>102</v>
      </c>
      <c r="B121" s="21">
        <v>371313</v>
      </c>
    </row>
    <row r="122" spans="1:3" x14ac:dyDescent="0.4">
      <c r="A122" s="51" t="s">
        <v>103</v>
      </c>
      <c r="B122" s="21">
        <v>7879296.2999999998</v>
      </c>
    </row>
    <row r="123" spans="1:3" x14ac:dyDescent="0.4">
      <c r="A123" s="77" t="s">
        <v>70</v>
      </c>
      <c r="B123" s="78">
        <f>(B28+B43)-(B66+B91+B95+B96+B97)</f>
        <v>12934875.190000001</v>
      </c>
    </row>
    <row r="124" spans="1:3" x14ac:dyDescent="0.4">
      <c r="A124" s="79" t="s">
        <v>5</v>
      </c>
      <c r="B124" s="80"/>
    </row>
    <row r="125" spans="1:3" x14ac:dyDescent="0.4">
      <c r="A125" s="11" t="s">
        <v>29</v>
      </c>
      <c r="B125" s="71"/>
    </row>
    <row r="126" spans="1:3" x14ac:dyDescent="0.4">
      <c r="A126" s="81" t="s">
        <v>30</v>
      </c>
      <c r="B126" s="78">
        <v>0</v>
      </c>
    </row>
    <row r="127" spans="1:3" x14ac:dyDescent="0.4">
      <c r="A127" s="81" t="s">
        <v>31</v>
      </c>
      <c r="B127" s="78">
        <v>0</v>
      </c>
    </row>
    <row r="128" spans="1:3" x14ac:dyDescent="0.4">
      <c r="A128" s="81" t="s">
        <v>32</v>
      </c>
      <c r="B128" s="78">
        <v>0</v>
      </c>
    </row>
    <row r="129" spans="1:2" x14ac:dyDescent="0.4">
      <c r="A129" s="11" t="s">
        <v>6</v>
      </c>
      <c r="B129" s="41">
        <f t="shared" ref="B129" si="3">B126+B127+B128</f>
        <v>0</v>
      </c>
    </row>
    <row r="130" spans="1:2" x14ac:dyDescent="0.4">
      <c r="A130" s="93" t="s">
        <v>58</v>
      </c>
      <c r="B130" s="89"/>
    </row>
    <row r="131" spans="1:2" x14ac:dyDescent="0.4">
      <c r="A131" s="93"/>
      <c r="B131" s="90"/>
    </row>
    <row r="132" spans="1:2" x14ac:dyDescent="0.4">
      <c r="A132" s="93"/>
      <c r="B132" s="90"/>
    </row>
    <row r="133" spans="1:2" x14ac:dyDescent="0.4">
      <c r="A133" s="103"/>
      <c r="B133" s="104"/>
    </row>
    <row r="134" spans="1:2" x14ac:dyDescent="0.4">
      <c r="A134" s="103"/>
      <c r="B134" s="104"/>
    </row>
    <row r="135" spans="1:2" x14ac:dyDescent="0.4">
      <c r="A135" s="103"/>
      <c r="B135" s="104"/>
    </row>
    <row r="136" spans="1:2" x14ac:dyDescent="0.4">
      <c r="A136" s="103"/>
      <c r="B136" s="104"/>
    </row>
    <row r="137" spans="1:2" x14ac:dyDescent="0.4">
      <c r="A137" s="103"/>
      <c r="B137" s="104"/>
    </row>
    <row r="138" spans="1:2" x14ac:dyDescent="0.4">
      <c r="A138" s="103"/>
      <c r="B138" s="104"/>
    </row>
    <row r="139" spans="1:2" x14ac:dyDescent="0.4">
      <c r="A139" s="88" t="s">
        <v>107</v>
      </c>
      <c r="B139" s="88"/>
    </row>
    <row r="140" spans="1:2" x14ac:dyDescent="0.4">
      <c r="A140" s="88"/>
      <c r="B140" s="88"/>
    </row>
    <row r="141" spans="1:2" x14ac:dyDescent="0.4">
      <c r="A141" s="88"/>
      <c r="B141" s="88"/>
    </row>
    <row r="142" spans="1:2" x14ac:dyDescent="0.4">
      <c r="A142" s="88"/>
      <c r="B142" s="88"/>
    </row>
    <row r="143" spans="1:2" x14ac:dyDescent="0.4">
      <c r="A143" s="88"/>
      <c r="B143" s="88"/>
    </row>
    <row r="144" spans="1:2" x14ac:dyDescent="0.4">
      <c r="A144" s="88"/>
      <c r="B144" s="88"/>
    </row>
    <row r="145" spans="1:2" x14ac:dyDescent="0.4">
      <c r="A145" s="88"/>
      <c r="B145" s="88"/>
    </row>
  </sheetData>
  <dataConsolidate/>
  <mergeCells count="10">
    <mergeCell ref="A139:B145"/>
    <mergeCell ref="B130:B132"/>
    <mergeCell ref="A1:B1"/>
    <mergeCell ref="A5:B6"/>
    <mergeCell ref="A130:A132"/>
    <mergeCell ref="A7:B7"/>
    <mergeCell ref="A9:B9"/>
    <mergeCell ref="A12:B12"/>
    <mergeCell ref="A16:B16"/>
    <mergeCell ref="A2:B4"/>
  </mergeCells>
  <pageMargins left="0.25" right="0.25" top="0.75" bottom="0.75" header="0.3" footer="0.3"/>
  <pageSetup paperSize="9" scale="66" fitToHeight="0" orientation="portrait" horizontalDpi="300" verticalDpi="300" r:id="rId1"/>
  <rowBreaks count="1" manualBreakCount="1">
    <brk id="67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11.2025</vt:lpstr>
      <vt:lpstr>'11.2025'!Area_de_impressao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Ailton.guimaraes</dc:creator>
  <cp:lastModifiedBy>Agile</cp:lastModifiedBy>
  <cp:revision>1</cp:revision>
  <cp:lastPrinted>2025-12-09T16:57:57Z</cp:lastPrinted>
  <dcterms:created xsi:type="dcterms:W3CDTF">2021-09-23T15:15:02Z</dcterms:created>
  <dcterms:modified xsi:type="dcterms:W3CDTF">2025-12-09T16:59:42Z</dcterms:modified>
</cp:coreProperties>
</file>