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10" tabRatio="500"/>
  </bookViews>
  <sheets>
    <sheet name="POLICLINICA QUIRINOPOLIS-IPGSE" sheetId="1" r:id="rId1"/>
  </sheets>
  <definedNames>
    <definedName name="_xlnm._FilterDatabase" localSheetId="0" hidden="1">'POLICLINICA QUIRINOPOLIS-IPGSE'!$A$47:$K$61</definedName>
    <definedName name="_xlnm.Print_Area" localSheetId="0">'POLICLINICA QUIRINOPOLIS-IPGSE'!$A$1:$V$74</definedName>
    <definedName name="_xlnm.Print_Titles" localSheetId="0">'POLICLINICA QUIRINOPOLIS-IPGSE'!$46:$47</definedName>
  </definedNames>
  <calcPr calcId="144525"/>
</workbook>
</file>

<file path=xl/comments1.xml><?xml version="1.0" encoding="utf-8"?>
<comments xmlns="http://schemas.openxmlformats.org/spreadsheetml/2006/main">
  <authors>
    <author>larissapimenta</author>
    <author>Autor desconhecido</author>
  </authors>
  <commentList>
    <comment ref="D22" authorId="0">
      <text>
        <r>
          <rPr>
            <b/>
            <sz val="9"/>
            <rFont val="Arial"/>
            <charset val="0"/>
          </rPr>
          <t>larissapimenta:</t>
        </r>
        <r>
          <rPr>
            <sz val="9"/>
            <rFont val="Arial"/>
            <charset val="0"/>
          </rPr>
          <t xml:space="preserve">
068.00094 - R$ 4.282.496,98
068.00095 - R$ 3.226.583,50 - Anulação total em 25/06/25
211.00051 - R$ 69.811,24 - Anulação total em 04/09/25
211.00052 - R$ 6.453.167,02 - Anulação de R$ 9.063,97 em 13/10/25</t>
        </r>
      </text>
    </comment>
    <comment ref="D23" authorId="0">
      <text>
        <r>
          <rPr>
            <b/>
            <sz val="9"/>
            <rFont val="Arial"/>
            <charset val="0"/>
          </rPr>
          <t>larissapimenta:</t>
        </r>
        <r>
          <rPr>
            <sz val="9"/>
            <rFont val="Arial"/>
            <charset val="0"/>
          </rPr>
          <t xml:space="preserve">
211.00059 - R$ 3.226.583,50
Anulação de Empenho
00059.001 - 330.545,11 (em 13/11/25)
00059.002 - 321.187,32 (em 13/11/25)
00059.003 - 9.063,97 (em 27/11/25)
00059.004 - 218.284,26 (em 22/12/25)</t>
        </r>
      </text>
    </comment>
    <comment ref="B24" authorId="1">
      <text>
        <r>
          <rPr>
            <sz val="10"/>
            <rFont val="Arial"/>
            <charset val="134"/>
          </rPr>
          <t xml:space="preserve">CUSTEIO </t>
        </r>
      </text>
    </comment>
    <comment ref="C24" authorId="1">
      <text>
        <r>
          <rPr>
            <sz val="10"/>
            <rFont val="Arial"/>
            <charset val="134"/>
          </rPr>
          <t xml:space="preserve">CUSTEIO </t>
        </r>
      </text>
    </comment>
    <comment ref="E24" authorId="1">
      <text>
        <r>
          <rPr>
            <sz val="10"/>
            <rFont val="Arial"/>
            <charset val="134"/>
          </rPr>
          <t xml:space="preserve">PROCESSO 202400010079760
</t>
        </r>
      </text>
    </comment>
    <comment ref="G24" authorId="1">
      <text>
        <r>
          <rPr>
            <sz val="10"/>
            <rFont val="Arial"/>
            <charset val="134"/>
          </rPr>
          <t>713749,49
713749,49
1.444.618,93
1.444.618,93</t>
        </r>
      </text>
    </comment>
    <comment ref="L24" authorId="1">
      <text>
        <r>
          <rPr>
            <sz val="10"/>
            <rFont val="Arial"/>
            <charset val="134"/>
          </rPr>
          <t>713.749,49
1.444.618,93</t>
        </r>
      </text>
    </comment>
    <comment ref="B25" authorId="1">
      <text>
        <r>
          <rPr>
            <sz val="10"/>
            <rFont val="Arial"/>
            <charset val="1"/>
          </rPr>
          <t xml:space="preserve">CUSTEIO </t>
        </r>
      </text>
    </comment>
    <comment ref="C25" authorId="1">
      <text>
        <r>
          <rPr>
            <sz val="10"/>
            <rFont val="Arial"/>
            <charset val="1"/>
          </rPr>
          <t xml:space="preserve">CUSTEIO </t>
        </r>
      </text>
    </comment>
    <comment ref="G25" authorId="1">
      <text>
        <r>
          <rPr>
            <sz val="9"/>
            <color rgb="FF333333"/>
            <rFont val="Arial"/>
            <charset val="134"/>
          </rPr>
          <t>713.749,5
1.435.554,95
108.672,83</t>
        </r>
      </text>
    </comment>
    <comment ref="H25" authorId="1">
      <text>
        <r>
          <rPr>
            <sz val="10"/>
            <rFont val="Arial"/>
            <charset val="1"/>
          </rPr>
          <t xml:space="preserve">PROCESSO 202400010079760
</t>
        </r>
      </text>
    </comment>
    <comment ref="L25" authorId="1">
      <text>
        <r>
          <rPr>
            <sz val="10"/>
            <rFont val="Arial"/>
            <charset val="1"/>
          </rPr>
          <t>713.749,49
1.444.618,93</t>
        </r>
      </text>
    </comment>
    <comment ref="M25" authorId="1">
      <text>
        <r>
          <rPr>
            <sz val="10"/>
            <rFont val="Arial"/>
            <charset val="1"/>
          </rPr>
          <t xml:space="preserve">PROCESSO 202400010079760
</t>
        </r>
      </text>
    </comment>
    <comment ref="B26" authorId="0">
      <text>
        <r>
          <rPr>
            <b/>
            <sz val="9"/>
            <rFont val="Arial"/>
            <charset val="0"/>
          </rPr>
          <t>larissapimenta:</t>
        </r>
        <r>
          <rPr>
            <sz val="9"/>
            <rFont val="Arial"/>
            <charset val="0"/>
          </rPr>
          <t xml:space="preserve">
Custeio - 2.327.041,25</t>
        </r>
      </text>
    </comment>
    <comment ref="C26" authorId="0">
      <text>
        <r>
          <rPr>
            <b/>
            <sz val="9"/>
            <rFont val="Arial"/>
            <charset val="0"/>
          </rPr>
          <t>larissapimenta:</t>
        </r>
        <r>
          <rPr>
            <sz val="9"/>
            <rFont val="Arial"/>
            <charset val="0"/>
          </rPr>
          <t xml:space="preserve">
Custeio: 2.327.041,25</t>
        </r>
      </text>
    </comment>
    <comment ref="L26" authorId="0">
      <text>
        <r>
          <rPr>
            <b/>
            <sz val="9"/>
            <rFont val="Arial"/>
            <charset val="0"/>
          </rPr>
          <t>larissapimenta:</t>
        </r>
        <r>
          <rPr>
            <sz val="9"/>
            <rFont val="Arial"/>
            <charset val="0"/>
          </rPr>
          <t xml:space="preserve">
Custeio: 713.749,50
Fundo rescisório - 108.672,83
Custeio - 1.435.554,95</t>
        </r>
      </text>
    </comment>
    <comment ref="B27" authorId="0">
      <text>
        <r>
          <rPr>
            <b/>
            <sz val="9"/>
            <rFont val="Arial"/>
            <charset val="0"/>
          </rPr>
          <t>larissapimenta:</t>
        </r>
        <r>
          <rPr>
            <sz val="9"/>
            <rFont val="Arial"/>
            <charset val="0"/>
          </rPr>
          <t xml:space="preserve">
Custeio - 2.327.041,25
</t>
        </r>
      </text>
    </comment>
    <comment ref="C27" authorId="0">
      <text>
        <r>
          <rPr>
            <b/>
            <sz val="9"/>
            <rFont val="Arial"/>
            <charset val="0"/>
          </rPr>
          <t>larissapimenta:</t>
        </r>
        <r>
          <rPr>
            <sz val="9"/>
            <rFont val="Arial"/>
            <charset val="0"/>
          </rPr>
          <t xml:space="preserve">
Custeio: 2.327.041,25
</t>
        </r>
      </text>
    </comment>
    <comment ref="L27" authorId="0">
      <text>
        <r>
          <rPr>
            <b/>
            <sz val="9"/>
            <rFont val="Arial"/>
            <charset val="0"/>
          </rPr>
          <t>larissapimenta:</t>
        </r>
        <r>
          <rPr>
            <sz val="9"/>
            <rFont val="Arial"/>
            <charset val="0"/>
          </rPr>
          <t xml:space="preserve">
Custeio - 60.000,00
Fundo Rescisório  - 108.672,83</t>
        </r>
      </text>
    </comment>
    <comment ref="B28" authorId="0">
      <text>
        <r>
          <rPr>
            <b/>
            <sz val="9"/>
            <rFont val="Arial"/>
            <charset val="0"/>
          </rPr>
          <t>larissapimenta:</t>
        </r>
        <r>
          <rPr>
            <sz val="9"/>
            <rFont val="Arial"/>
            <charset val="0"/>
          </rPr>
          <t xml:space="preserve">
Custeio - 2.327.041,25
</t>
        </r>
      </text>
    </comment>
    <comment ref="C28" authorId="0">
      <text>
        <r>
          <rPr>
            <b/>
            <sz val="9"/>
            <rFont val="Arial"/>
            <charset val="0"/>
          </rPr>
          <t>larissapimenta:</t>
        </r>
        <r>
          <rPr>
            <sz val="9"/>
            <rFont val="Arial"/>
            <charset val="0"/>
          </rPr>
          <t xml:space="preserve">
Custeio: 2.327.041,25
</t>
        </r>
      </text>
    </comment>
    <comment ref="L28" authorId="0">
      <text>
        <r>
          <rPr>
            <b/>
            <sz val="9"/>
            <rFont val="Arial"/>
            <charset val="0"/>
          </rPr>
          <t>larissapimenta:</t>
        </r>
        <r>
          <rPr>
            <sz val="9"/>
            <rFont val="Arial"/>
            <charset val="0"/>
          </rPr>
          <t xml:space="preserve">
Custeio - 713.749,50 + 1.435.554,95 
Fundo rescisório - 108.672,83</t>
        </r>
      </text>
    </comment>
    <comment ref="B29" authorId="0">
      <text>
        <r>
          <rPr>
            <b/>
            <sz val="9"/>
            <rFont val="Arial"/>
            <charset val="0"/>
          </rPr>
          <t>larissapimenta:</t>
        </r>
        <r>
          <rPr>
            <sz val="9"/>
            <rFont val="Arial"/>
            <charset val="0"/>
          </rPr>
          <t xml:space="preserve">
Custeio - 2.327.041,25
</t>
        </r>
      </text>
    </comment>
    <comment ref="C29" authorId="0">
      <text>
        <r>
          <rPr>
            <b/>
            <sz val="9"/>
            <rFont val="Arial"/>
            <charset val="0"/>
          </rPr>
          <t>larissapimenta:</t>
        </r>
        <r>
          <rPr>
            <sz val="9"/>
            <rFont val="Arial"/>
            <charset val="0"/>
          </rPr>
          <t xml:space="preserve">
Custeio: 2.327.041,25
</t>
        </r>
      </text>
    </comment>
    <comment ref="L29" authorId="0">
      <text>
        <r>
          <rPr>
            <b/>
            <sz val="9"/>
            <rFont val="Arial"/>
            <charset val="0"/>
          </rPr>
          <t>larissapimenta:</t>
        </r>
        <r>
          <rPr>
            <sz val="9"/>
            <rFont val="Arial"/>
            <charset val="0"/>
          </rPr>
          <t xml:space="preserve">
Fundo rescisório - 108.672,83
Custeio - 50.936,03</t>
        </r>
      </text>
    </comment>
    <comment ref="B30" authorId="0">
      <text>
        <r>
          <rPr>
            <b/>
            <sz val="9"/>
            <rFont val="Arial"/>
            <charset val="0"/>
          </rPr>
          <t>larissapimenta:</t>
        </r>
        <r>
          <rPr>
            <sz val="9"/>
            <rFont val="Arial"/>
            <charset val="0"/>
          </rPr>
          <t xml:space="preserve">
Custeio - 2.327.041,25</t>
        </r>
      </text>
    </comment>
    <comment ref="C30" authorId="0">
      <text>
        <r>
          <rPr>
            <b/>
            <sz val="9"/>
            <rFont val="Arial"/>
            <charset val="0"/>
          </rPr>
          <t>larissapimenta:</t>
        </r>
        <r>
          <rPr>
            <sz val="9"/>
            <rFont val="Arial"/>
            <charset val="0"/>
          </rPr>
          <t xml:space="preserve">
Custeio - 2.327.041,25</t>
        </r>
      </text>
    </comment>
    <comment ref="E30" authorId="0">
      <text>
        <r>
          <rPr>
            <b/>
            <sz val="9"/>
            <rFont val="Arial"/>
            <charset val="0"/>
          </rPr>
          <t>larissapimenta:</t>
        </r>
        <r>
          <rPr>
            <sz val="9"/>
            <rFont val="Arial"/>
            <charset val="0"/>
          </rPr>
          <t xml:space="preserve">
Processo 202400010079760</t>
        </r>
      </text>
    </comment>
    <comment ref="G30" authorId="0">
      <text>
        <r>
          <rPr>
            <b/>
            <sz val="9"/>
            <rFont val="Arial"/>
            <charset val="0"/>
          </rPr>
          <t>larissapimenta:</t>
        </r>
        <r>
          <rPr>
            <sz val="9"/>
            <rFont val="Arial"/>
            <charset val="0"/>
          </rPr>
          <t xml:space="preserve">
181.734,56
713.749,50
713.749,50
138.127,94
601.275,28
645.694,58
108.672,83
108.672,83
60.000,00
60.000,00</t>
        </r>
      </text>
    </comment>
    <comment ref="J30" authorId="0">
      <text>
        <r>
          <rPr>
            <b/>
            <sz val="9"/>
            <rFont val="Arial"/>
            <charset val="0"/>
          </rPr>
          <t>larissapimenta:</t>
        </r>
        <r>
          <rPr>
            <sz val="9"/>
            <rFont val="Arial"/>
            <charset val="0"/>
          </rPr>
          <t xml:space="preserve">
Provisão Planisa - 9.063,97
Glosa de metas 01 de 02 - 330.545,11
Provisão Glosa de metas 01 de 02- 321.187,32</t>
        </r>
      </text>
    </comment>
    <comment ref="L30" authorId="0">
      <text>
        <r>
          <rPr>
            <b/>
            <sz val="9"/>
            <rFont val="Arial"/>
            <charset val="0"/>
          </rPr>
          <t>larissapimenta:</t>
        </r>
        <r>
          <rPr>
            <sz val="9"/>
            <rFont val="Arial"/>
            <charset val="0"/>
          </rPr>
          <t xml:space="preserve">
Custeio: 1.497.572,02
Fundo de Provisão - 108.672,83</t>
        </r>
      </text>
    </comment>
    <comment ref="B32" authorId="0">
      <text>
        <r>
          <rPr>
            <b/>
            <sz val="9"/>
            <rFont val="Arial"/>
            <charset val="0"/>
          </rPr>
          <t>larissapimenta:</t>
        </r>
        <r>
          <rPr>
            <sz val="9"/>
            <rFont val="Arial"/>
            <charset val="0"/>
          </rPr>
          <t xml:space="preserve">
Custeio - 2.327.041,25
</t>
        </r>
      </text>
    </comment>
    <comment ref="C32" authorId="0">
      <text>
        <r>
          <rPr>
            <b/>
            <sz val="9"/>
            <rFont val="Arial"/>
            <charset val="0"/>
          </rPr>
          <t>larissapimenta:</t>
        </r>
        <r>
          <rPr>
            <sz val="9"/>
            <rFont val="Arial"/>
            <charset val="0"/>
          </rPr>
          <t xml:space="preserve">
Custeio - 2.327.041,25
</t>
        </r>
      </text>
    </comment>
    <comment ref="G32" authorId="0">
      <text>
        <r>
          <rPr>
            <b/>
            <sz val="9"/>
            <rFont val="Arial"/>
            <charset val="0"/>
          </rPr>
          <t>larissapimenta:</t>
        </r>
        <r>
          <rPr>
            <sz val="9"/>
            <rFont val="Arial"/>
            <charset val="0"/>
          </rPr>
          <t xml:space="preserve">
60.000,00
60.000,00
</t>
        </r>
      </text>
    </comment>
    <comment ref="H32" authorId="0">
      <text>
        <r>
          <rPr>
            <b/>
            <sz val="9"/>
            <rFont val="Arial"/>
            <charset val="0"/>
          </rPr>
          <t>larissapimenta:</t>
        </r>
        <r>
          <rPr>
            <sz val="9"/>
            <rFont val="Arial"/>
            <charset val="0"/>
          </rPr>
          <t xml:space="preserve">
</t>
        </r>
      </text>
    </comment>
    <comment ref="J32" authorId="0">
      <text>
        <r>
          <rPr>
            <b/>
            <sz val="9"/>
            <rFont val="Arial"/>
            <charset val="0"/>
          </rPr>
          <t>larissapimenta:</t>
        </r>
        <r>
          <rPr>
            <sz val="9"/>
            <rFont val="Arial"/>
            <charset val="0"/>
          </rPr>
          <t xml:space="preserve">
Provisão Planisa - 9.063,97
Glosa de metas 02 de 02 - 330.545,11
Provisão Glosa de metas 02 de 02- 322.000,00
</t>
        </r>
      </text>
    </comment>
    <comment ref="L32" authorId="0">
      <text>
        <r>
          <rPr>
            <b/>
            <sz val="9"/>
            <rFont val="Arial"/>
            <charset val="0"/>
          </rPr>
          <t>larissapimenta:</t>
        </r>
        <r>
          <rPr>
            <sz val="9"/>
            <rFont val="Arial"/>
            <charset val="0"/>
          </rPr>
          <t xml:space="preserve">
Custeio: 181.734,56+713.749,50+601.275,28
Custeio Consolidado: 60.000,00
Fundo rescisório - 108.672,83</t>
        </r>
      </text>
    </comment>
    <comment ref="L33" authorId="0">
      <text>
        <r>
          <rPr>
            <b/>
            <sz val="9"/>
            <rFont val="Arial"/>
            <charset val="0"/>
          </rPr>
          <t>larissapimenta:</t>
        </r>
        <r>
          <rPr>
            <sz val="9"/>
            <rFont val="Arial"/>
            <charset val="0"/>
          </rPr>
          <t xml:space="preserve">
Custeio: 60.000,00</t>
        </r>
      </text>
    </comment>
  </commentList>
</comments>
</file>

<file path=xl/sharedStrings.xml><?xml version="1.0" encoding="utf-8"?>
<sst xmlns="http://schemas.openxmlformats.org/spreadsheetml/2006/main" count="135" uniqueCount="88">
  <si>
    <t>Relatório Resumido da Execução Orçamentária e Financeira por Contrato de Gestão</t>
  </si>
  <si>
    <t>Mês/Ano: Julho a Dezembro/2025</t>
  </si>
  <si>
    <t>Órgão Contratante: SECRETARIA DE ESTADO DA SAÚDE – SES/GO.</t>
  </si>
  <si>
    <t>CNPJ: 02.529.964/0001-57</t>
  </si>
  <si>
    <t>Organização Social Contratada :INSTITUTO DE PLANEJAMENTO E GESTAO DE SERVICOS ESPECIALIZADOS - IPGSE</t>
  </si>
  <si>
    <t>CNPJ: 18.176.322/0001-51</t>
  </si>
  <si>
    <t>Unidade Gerida: Policlínica Estadual da Região Sudoeste – Unidade Quirinópolis</t>
  </si>
  <si>
    <t>CNPJ: 18.176.322/0003-13</t>
  </si>
  <si>
    <t>Termo de Colaboração nº 24/2025 – SES.</t>
  </si>
  <si>
    <t>Vigência do Contrato de Gestão - Início 01/07/2025 Término 01/07/2028 (Termo de Colaboração nº 24/2025).</t>
  </si>
  <si>
    <t>Previsão de Repasse Mensal do Contrato de Gestão; R$ 2.327.041,25 (Termo de Colaboração). Processo nº: 202400010033097</t>
  </si>
  <si>
    <t xml:space="preserve">Previsão de Repasse Mensal do Contrato de Gestão/ADITIVO - Investimentos : R$ 98.640,00.  Processo nº: 202400010079760
</t>
  </si>
  <si>
    <t>Em reais</t>
  </si>
  <si>
    <t>Mês</t>
  </si>
  <si>
    <t>Comparativo do Estimado com a Execução Orçamentária e Financeira</t>
  </si>
  <si>
    <t>Valor Mensal Estimado no Contrato de Gestão</t>
  </si>
  <si>
    <t>1. Valor Mensal Estimado no Contrato de Gestão - Custeio</t>
  </si>
  <si>
    <t>2. Empenhado no mês</t>
  </si>
  <si>
    <t>3. Liquidado no mês</t>
  </si>
  <si>
    <t>4. Glosas Aplicadas</t>
  </si>
  <si>
    <t>5. Montante pago no mês (informar o mês a que se refere, quando ocorrer repasses para mais de uma competência, inserir linha para cada mês)</t>
  </si>
  <si>
    <t>6. Guia de Recolhimento (Devolução - informar na Nota Explicativa - Ex.: processo e mês a que se refere), os valores devolvidos estão lançados no mês em que houve a quitação da guia , não impactam nas ordens de pagamento repassadas no mês.</t>
  </si>
  <si>
    <t>7. Guias de Receita (Devolução de Recursos de Exercícios Anteriores) os valores devolvidos estão lançados no mês em que houve a quitação da guia, não impactam nas ordens de pagamento repassadas no mês.</t>
  </si>
  <si>
    <t>8. Pagamentos (repasses – Restos a Pagar) (Informar na Nota Explicativa)</t>
  </si>
  <si>
    <t>9. Pagamentos de Despesas de Exercícios Anteriores - DEA (informar a natureza, processo e outros esclarecimentos sobre o repasse efetuado para a contratada, objetivamente, na Nota Explicativa)</t>
  </si>
  <si>
    <t>10. Total de Pagamentos no mês 10=5 + 8 + 9</t>
  </si>
  <si>
    <t>Custeio</t>
  </si>
  <si>
    <t>Investimentos</t>
  </si>
  <si>
    <t>Repasses Adicionais (Ver Legenda)</t>
  </si>
  <si>
    <t>Referência/Parcela</t>
  </si>
  <si>
    <t>Investimento</t>
  </si>
  <si>
    <t>mai/25</t>
  </si>
  <si>
    <t>set/25</t>
  </si>
  <si>
    <t>out/25</t>
  </si>
  <si>
    <t>ago/25</t>
  </si>
  <si>
    <t>dez/25</t>
  </si>
  <si>
    <t>nov/25</t>
  </si>
  <si>
    <t xml:space="preserve">Legenda: Repasses Adicionais - Valores adicionais ao pactuado no Contrato de Gestão - Despesas prevista  Contratualmente - Executadas conforme solicitadas pela Organização Social no decorrer da vigência :  </t>
  </si>
  <si>
    <t>Descrição</t>
  </si>
  <si>
    <t xml:space="preserve">Ressarcimentos (Rescisões Trabalhista, Serviço Hospitalar e Ambulatorial, Leitos Extras, Material Órtese e Prótese ( OPME e Outros ). </t>
  </si>
  <si>
    <t xml:space="preserve">Mandados Judiciais </t>
  </si>
  <si>
    <t xml:space="preserve">Repasse Via Regularização de Despesas. </t>
  </si>
  <si>
    <t>Encontro de Contas Final do Contrato.</t>
  </si>
  <si>
    <t>Outros.</t>
  </si>
  <si>
    <t>Detalhamento - Glosas</t>
  </si>
  <si>
    <t>Valor R$</t>
  </si>
  <si>
    <t>Natureza da Despesa</t>
  </si>
  <si>
    <t>Processo</t>
  </si>
  <si>
    <t>Competência da Despesa (mês/ano)</t>
  </si>
  <si>
    <t>Período de aplicação da Glosa (mês/ano)</t>
  </si>
  <si>
    <t>Área Responsável</t>
  </si>
  <si>
    <t>Glosa - Servidores cedidos.</t>
  </si>
  <si>
    <t>Glosa -Residentes (Programa de Residência Médica).</t>
  </si>
  <si>
    <t>*GlosaFundo Rescisório</t>
  </si>
  <si>
    <t>Outras Glosas.</t>
  </si>
  <si>
    <t>Desconto planisa Agosto/25</t>
  </si>
  <si>
    <t>3.3.50.85.02</t>
  </si>
  <si>
    <t>202400010033097</t>
  </si>
  <si>
    <t>SES/CGC/SUPECC-19837.</t>
  </si>
  <si>
    <t>Desconto planisa Setembro/25</t>
  </si>
  <si>
    <t>Valor provisionado para ajuste posterior.</t>
  </si>
  <si>
    <t>202500010057077</t>
  </si>
  <si>
    <t>Glosa de Metas Contratuais Relatório COMACG Retificador nº 74/2024 (SEI nº 71543617). Conforme Ofício 78687 (SEI Nº 81326914). 1º parcela</t>
  </si>
  <si>
    <t>202400010081757</t>
  </si>
  <si>
    <t>SES/COMACG-20549</t>
  </si>
  <si>
    <t>Total Geral</t>
  </si>
  <si>
    <t xml:space="preserve">* Glosa aplicada com valor estimado - ajuste será realizado posteriormente, quando informado pela SES/GMAE - CG-14421. </t>
  </si>
  <si>
    <t>Nota Explicativa:</t>
  </si>
  <si>
    <t>Valor Estimado no Contrato de Gestão = Custeio (R$ 2.327.041,25)
1. Valor Mensal Estimado no Contrato de Gestão - Custeio = Custeio (R$ 2.327.041,25)                                                                                                                                                                                                                                                 2. Anulação de empenho 2025.2850.068.00095.001 - Valor: 3.226.583,50 - ref. 11/25 - em 25/06/25; Anulação de empenho 2025.2850.211.00051.001 - Valor R$ 69.811,24 - Ref.05/25 - em 04/09/25  Despesas pré operacionais; Anulação de empenho 2025.2850.211.00052.001 - Valor R$ 9.063,97 - em 13/10/25 desconto Planisa Agosto/25; Anulação de Empenho 211.00059.001 - Valor R$ 330.545,11 (em 13/11/25)Glosa de metas; 211.00059.002 - Valor R$ 321.187,32 (em 13/11/25) Glosa de metas;  211.00059.003 - Valor R$ 9.063,97 (em 27/11/25) Planisa Setembro; Anulação empenho 211.00059.004 R$ 218.284,26 Planisa Novembro R$ 9.063,97, Planisa Dezembro R$ 9.063,97, Anulação parcial Glosa metas (2/2) - Valor  total R$ 330.545,11 - Valor parcial R$ 200.156,32
3. Valor informado pela área técnica – GFIN (Processo SEI 202500010016855).
4. Solicitação de Liquidação e Pagamento de Julho Parcial (SEI N° 76365554) e Consolidado (SEI N° 78700744); Solicitação de Liquidação e Pagamento de Agosto Parcial (SEI N° 77367639) e Consolidado (SEI N° 80017069); Solicitação de Liquidação e Pagamento de Setembro Parcial (SEI N° 78576912) e Consolidado (SEI N° 81236980); Solicitação de Liquidação e Pagamento de Outubro Parcial (SEI N° 80014963) e Consolidado (SEI N° 82707188); Solicitação de Liquidação e Pagamento de Novembro Parcial (SEI N° 812114395) e Consolidado (SEI N° 83675954); Solicitação de Liquidação e Pagamento de Dezembro Parcial (SEI N° 82677085) e Consolidado (SEI N° 83681016)
A unidade não conta com o repasse adicional da união para Apostilamentos do Piso de Enfermagem, visto que já efetua o pagamento do piso.</t>
  </si>
  <si>
    <t>8. Pagamentos (repasses – Restos a Pagar) – Não houve repasse para o período.</t>
  </si>
  <si>
    <t>9. Pagamentos de Despesas de Exercícios Anteriores – DEA:
Não houve repasse para o período.</t>
  </si>
  <si>
    <t>Fonte: Contratos de Gestão e Aditivos contidos no processo e Portal Transparência: saude.go.gov.br  e Sistema SIOFINET - Portal.go.gov.br.</t>
  </si>
  <si>
    <t>Demonstrativo de investimentos repassados no período de julho a novembro/2025</t>
  </si>
  <si>
    <t>PROCESSO</t>
  </si>
  <si>
    <t>DATA PAGTO</t>
  </si>
  <si>
    <t>DOT.EMP.OP</t>
  </si>
  <si>
    <t>GRUPO</t>
  </si>
  <si>
    <t>FONTE</t>
  </si>
  <si>
    <t>NATUREZA</t>
  </si>
  <si>
    <t>OBSERVAÇÃO</t>
  </si>
  <si>
    <t>VALOR PAGO</t>
  </si>
  <si>
    <t>202400010079760</t>
  </si>
  <si>
    <t>2025.2850.161.00191.001</t>
  </si>
  <si>
    <t>4.4.50.42.05</t>
  </si>
  <si>
    <t>411 horas de consutoria - empresa NOXTEC Serviços Ltda</t>
  </si>
  <si>
    <t>2025.2850.161.00356.001</t>
  </si>
  <si>
    <t>1500</t>
  </si>
  <si>
    <t>39 horas de consutoria - empresa NOXTEC Serviços Ltda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</si>
</sst>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176" formatCode="_-* #,##0.00_-;\-* #,##0.00_-;_-* \-??_-;_-@_-"/>
    <numFmt numFmtId="177" formatCode="_-&quot;R$&quot;* #,##0.00_-;\-&quot;R$&quot;* #,##0.00_-;_-&quot;R$&quot;* &quot;-&quot;??_-;_-@_-"/>
    <numFmt numFmtId="178" formatCode="_-* #,##0_-;\-* #,##0_-;_-* &quot;-&quot;_-;_-@_-"/>
    <numFmt numFmtId="179" formatCode="_-* #,##0.00_-;\-* #,##0.00_-;_-* &quot;-&quot;??_-;_-@_-"/>
    <numFmt numFmtId="180" formatCode="[$-416]mmm\-yy;@"/>
    <numFmt numFmtId="181" formatCode="&quot;R$&quot;\ #,##0.00;\-&quot;R$&quot;\ #,##0.00"/>
  </numFmts>
  <fonts count="34">
    <font>
      <sz val="11"/>
      <color rgb="FF000000"/>
      <name val="Calibri"/>
      <charset val="1"/>
    </font>
    <font>
      <b/>
      <sz val="20"/>
      <color rgb="FFFFFFFF"/>
      <name val="Arial"/>
      <charset val="1"/>
    </font>
    <font>
      <sz val="10"/>
      <color rgb="FF000000"/>
      <name val="Calibri"/>
      <charset val="1"/>
    </font>
    <font>
      <b/>
      <sz val="10"/>
      <color rgb="FFFFFFFF"/>
      <name val="Calibri"/>
      <charset val="1"/>
    </font>
    <font>
      <b/>
      <sz val="10"/>
      <color rgb="FF000000"/>
      <name val="Calibri"/>
      <charset val="1"/>
    </font>
    <font>
      <sz val="10"/>
      <name val="Calibri"/>
      <charset val="1"/>
    </font>
    <font>
      <b/>
      <sz val="10"/>
      <name val="Calibri"/>
      <charset val="1"/>
    </font>
    <font>
      <sz val="10"/>
      <color rgb="FF000000"/>
      <name val="Arial"/>
      <charset val="1"/>
    </font>
    <font>
      <b/>
      <sz val="11"/>
      <color rgb="FF000000"/>
      <name val="Calibri"/>
      <charset val="1"/>
    </font>
    <font>
      <sz val="10"/>
      <name val="Arial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0"/>
      <color theme="1"/>
      <name val="Calibri"/>
      <charset val="134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9"/>
      <color rgb="FF333333"/>
      <name val="Arial"/>
      <charset val="134"/>
    </font>
    <font>
      <b/>
      <sz val="9"/>
      <name val="Arial"/>
      <charset val="0"/>
    </font>
    <font>
      <sz val="9"/>
      <name val="Arial"/>
      <charset val="0"/>
    </font>
    <font>
      <sz val="10"/>
      <name val="Arial"/>
      <charset val="1"/>
    </font>
  </fonts>
  <fills count="38">
    <fill>
      <patternFill patternType="none"/>
    </fill>
    <fill>
      <patternFill patternType="gray125"/>
    </fill>
    <fill>
      <patternFill patternType="solid">
        <fgColor rgb="FF127622"/>
        <bgColor rgb="FF008080"/>
      </patternFill>
    </fill>
    <fill>
      <patternFill patternType="solid">
        <fgColor rgb="FFAFD095"/>
        <bgColor rgb="FFCCCCCC"/>
      </patternFill>
    </fill>
    <fill>
      <patternFill patternType="solid">
        <fgColor rgb="FFD9E2F3"/>
        <bgColor rgb="FFD8D8D8"/>
      </patternFill>
    </fill>
    <fill>
      <patternFill patternType="solid">
        <fgColor rgb="FFD8D8D8"/>
        <bgColor rgb="FFD9E2F3"/>
      </patternFill>
    </fill>
    <fill>
      <patternFill patternType="solid">
        <fgColor theme="0" tint="-0.2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Border="0" applyProtection="0"/>
    <xf numFmtId="177" fontId="9" fillId="0" borderId="0" applyBorder="0" applyAlignment="0" applyProtection="0"/>
    <xf numFmtId="9" fontId="9" fillId="0" borderId="0" applyBorder="0" applyAlignment="0" applyProtection="0"/>
    <xf numFmtId="178" fontId="9" fillId="0" borderId="0" applyBorder="0" applyAlignment="0" applyProtection="0"/>
    <xf numFmtId="179" fontId="9" fillId="0" borderId="0" applyBorder="0" applyAlignment="0" applyProtection="0"/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7" borderId="2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25" applyNumberFormat="0" applyFill="0" applyAlignment="0" applyProtection="0">
      <alignment vertical="center"/>
    </xf>
    <xf numFmtId="0" fontId="17" fillId="0" borderId="25" applyNumberFormat="0" applyFill="0" applyAlignment="0" applyProtection="0">
      <alignment vertical="center"/>
    </xf>
    <xf numFmtId="0" fontId="18" fillId="0" borderId="2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8" borderId="27" applyNumberFormat="0" applyAlignment="0" applyProtection="0">
      <alignment vertical="center"/>
    </xf>
    <xf numFmtId="0" fontId="20" fillId="9" borderId="28" applyNumberFormat="0" applyAlignment="0" applyProtection="0">
      <alignment vertical="center"/>
    </xf>
    <xf numFmtId="0" fontId="21" fillId="9" borderId="27" applyNumberFormat="0" applyAlignment="0" applyProtection="0">
      <alignment vertical="center"/>
    </xf>
    <xf numFmtId="0" fontId="22" fillId="10" borderId="29" applyNumberFormat="0" applyAlignment="0" applyProtection="0">
      <alignment vertical="center"/>
    </xf>
    <xf numFmtId="0" fontId="23" fillId="0" borderId="30" applyNumberFormat="0" applyFill="0" applyAlignment="0" applyProtection="0">
      <alignment vertical="center"/>
    </xf>
    <xf numFmtId="0" fontId="24" fillId="0" borderId="31" applyNumberFormat="0" applyFill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0" fillId="0" borderId="0"/>
  </cellStyleXfs>
  <cellXfs count="126">
    <xf numFmtId="0" fontId="0" fillId="0" borderId="0" xfId="0"/>
    <xf numFmtId="0" fontId="0" fillId="0" borderId="0" xfId="0" applyFill="1"/>
    <xf numFmtId="0" fontId="0" fillId="0" borderId="0" xfId="0" applyAlignment="1" applyProtection="1"/>
    <xf numFmtId="0" fontId="0" fillId="0" borderId="0" xfId="0" applyAlignment="1" applyProtection="1">
      <alignment horizontal="center"/>
    </xf>
    <xf numFmtId="0" fontId="1" fillId="2" borderId="1" xfId="0" applyFont="1" applyFill="1" applyBorder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left" vertical="center"/>
    </xf>
    <xf numFmtId="0" fontId="4" fillId="0" borderId="0" xfId="0" applyFont="1" applyBorder="1" applyAlignment="1" applyProtection="1">
      <alignment horizontal="left" vertical="center"/>
    </xf>
    <xf numFmtId="0" fontId="2" fillId="0" borderId="0" xfId="0" applyFont="1" applyBorder="1" applyAlignment="1" applyProtection="1"/>
    <xf numFmtId="0" fontId="3" fillId="2" borderId="2" xfId="0" applyFont="1" applyFill="1" applyBorder="1" applyAlignment="1" applyProtection="1">
      <alignment vertical="center" wrapText="1"/>
    </xf>
    <xf numFmtId="0" fontId="2" fillId="0" borderId="3" xfId="0" applyFont="1" applyBorder="1" applyAlignment="1" applyProtection="1">
      <alignment wrapText="1"/>
    </xf>
    <xf numFmtId="0" fontId="2" fillId="0" borderId="4" xfId="0" applyFont="1" applyBorder="1" applyAlignment="1" applyProtection="1">
      <alignment horizontal="right" vertical="center" wrapText="1"/>
    </xf>
    <xf numFmtId="0" fontId="3" fillId="2" borderId="5" xfId="0" applyFont="1" applyFill="1" applyBorder="1" applyAlignment="1" applyProtection="1">
      <alignment horizontal="center" vertical="center" wrapText="1"/>
    </xf>
    <xf numFmtId="0" fontId="4" fillId="3" borderId="5" xfId="0" applyFont="1" applyFill="1" applyBorder="1" applyAlignment="1" applyProtection="1">
      <alignment horizontal="center" vertical="center" wrapText="1"/>
    </xf>
    <xf numFmtId="17" fontId="2" fillId="0" borderId="5" xfId="0" applyNumberFormat="1" applyFont="1" applyBorder="1" applyAlignment="1" applyProtection="1">
      <alignment horizontal="center" vertical="center" wrapText="1"/>
    </xf>
    <xf numFmtId="176" fontId="5" fillId="0" borderId="5" xfId="0" applyNumberFormat="1" applyFont="1" applyBorder="1" applyAlignment="1" applyProtection="1">
      <alignment vertical="center" wrapText="1"/>
    </xf>
    <xf numFmtId="4" fontId="2" fillId="0" borderId="5" xfId="0" applyNumberFormat="1" applyFont="1" applyBorder="1" applyAlignment="1" applyProtection="1">
      <alignment vertical="center" wrapText="1"/>
    </xf>
    <xf numFmtId="0" fontId="2" fillId="0" borderId="5" xfId="0" applyFont="1" applyFill="1" applyBorder="1" applyAlignment="1" applyProtection="1">
      <alignment horizontal="center" wrapText="1"/>
    </xf>
    <xf numFmtId="176" fontId="2" fillId="0" borderId="5" xfId="0" applyNumberFormat="1" applyFont="1" applyFill="1" applyBorder="1" applyAlignment="1" applyProtection="1">
      <alignment horizontal="right" wrapText="1"/>
    </xf>
    <xf numFmtId="4" fontId="2" fillId="0" borderId="5" xfId="0" applyNumberFormat="1" applyFont="1" applyFill="1" applyBorder="1" applyAlignment="1" applyProtection="1">
      <alignment horizontal="right" wrapText="1"/>
    </xf>
    <xf numFmtId="4" fontId="4" fillId="0" borderId="5" xfId="0" applyNumberFormat="1" applyFont="1" applyFill="1" applyBorder="1" applyAlignment="1" applyProtection="1">
      <alignment horizontal="right" wrapText="1"/>
    </xf>
    <xf numFmtId="176" fontId="4" fillId="0" borderId="5" xfId="0" applyNumberFormat="1" applyFont="1" applyFill="1" applyBorder="1" applyAlignment="1" applyProtection="1">
      <alignment horizontal="right" wrapText="1"/>
    </xf>
    <xf numFmtId="0" fontId="2" fillId="4" borderId="5" xfId="0" applyFont="1" applyFill="1" applyBorder="1" applyAlignment="1" applyProtection="1">
      <alignment wrapText="1"/>
    </xf>
    <xf numFmtId="176" fontId="4" fillId="4" borderId="5" xfId="0" applyNumberFormat="1" applyFont="1" applyFill="1" applyBorder="1" applyAlignment="1" applyProtection="1">
      <alignment horizontal="right" wrapText="1"/>
    </xf>
    <xf numFmtId="4" fontId="4" fillId="4" borderId="5" xfId="0" applyNumberFormat="1" applyFont="1" applyFill="1" applyBorder="1" applyAlignment="1" applyProtection="1">
      <alignment horizontal="right" wrapText="1"/>
    </xf>
    <xf numFmtId="0" fontId="2" fillId="0" borderId="0" xfId="0" applyFont="1" applyAlignment="1" applyProtection="1">
      <alignment wrapText="1"/>
    </xf>
    <xf numFmtId="0" fontId="2" fillId="0" borderId="0" xfId="0" applyFont="1" applyAlignment="1" applyProtection="1">
      <alignment horizontal="center" wrapText="1"/>
    </xf>
    <xf numFmtId="0" fontId="3" fillId="2" borderId="6" xfId="0" applyFont="1" applyFill="1" applyBorder="1" applyAlignment="1" applyProtection="1">
      <alignment horizontal="center" vertical="center" wrapText="1"/>
    </xf>
    <xf numFmtId="0" fontId="4" fillId="3" borderId="7" xfId="0" applyFont="1" applyFill="1" applyBorder="1" applyAlignment="1" applyProtection="1">
      <alignment horizontal="center" vertical="center" wrapText="1"/>
    </xf>
    <xf numFmtId="0" fontId="2" fillId="0" borderId="7" xfId="0" applyFont="1" applyBorder="1" applyAlignment="1" applyProtection="1">
      <alignment vertical="center" wrapText="1"/>
    </xf>
    <xf numFmtId="0" fontId="3" fillId="2" borderId="7" xfId="0" applyFont="1" applyFill="1" applyBorder="1" applyAlignment="1" applyProtection="1">
      <alignment horizontal="center" vertical="center" wrapText="1"/>
    </xf>
    <xf numFmtId="4" fontId="2" fillId="0" borderId="7" xfId="1" applyNumberFormat="1" applyFont="1" applyBorder="1" applyAlignment="1" applyProtection="1">
      <alignment vertical="center" wrapText="1"/>
    </xf>
    <xf numFmtId="0" fontId="2" fillId="0" borderId="7" xfId="0" applyFont="1" applyBorder="1" applyAlignment="1" applyProtection="1">
      <alignment horizontal="center" vertical="center" wrapText="1"/>
    </xf>
    <xf numFmtId="2" fontId="0" fillId="0" borderId="7" xfId="49" applyNumberFormat="1" applyFont="1" applyBorder="1" applyAlignment="1" applyProtection="1">
      <alignment horizontal="center" vertical="center" wrapText="1"/>
    </xf>
    <xf numFmtId="0" fontId="5" fillId="0" borderId="7" xfId="0" applyFont="1" applyBorder="1" applyAlignment="1" applyProtection="1">
      <alignment vertical="center" wrapText="1"/>
    </xf>
    <xf numFmtId="176" fontId="5" fillId="0" borderId="7" xfId="1" applyFont="1" applyBorder="1" applyAlignment="1" applyProtection="1"/>
    <xf numFmtId="0" fontId="5" fillId="0" borderId="7" xfId="0" applyFont="1" applyBorder="1" applyAlignment="1" applyProtection="1">
      <alignment horizontal="center" wrapText="1"/>
    </xf>
    <xf numFmtId="49" fontId="5" fillId="0" borderId="7" xfId="49" applyNumberFormat="1" applyFont="1" applyBorder="1" applyAlignment="1" applyProtection="1">
      <alignment horizontal="center"/>
    </xf>
    <xf numFmtId="4" fontId="5" fillId="0" borderId="7" xfId="0" applyNumberFormat="1" applyFont="1" applyFill="1" applyBorder="1" applyAlignment="1" applyProtection="1">
      <alignment horizontal="right" vertical="center" wrapText="1"/>
    </xf>
    <xf numFmtId="49" fontId="5" fillId="0" borderId="7" xfId="0" applyNumberFormat="1" applyFont="1" applyFill="1" applyBorder="1" applyAlignment="1" applyProtection="1">
      <alignment horizontal="center" vertical="center" wrapText="1"/>
    </xf>
    <xf numFmtId="0" fontId="5" fillId="0" borderId="8" xfId="0" applyFont="1" applyBorder="1" applyAlignment="1" applyProtection="1">
      <alignment vertical="center" wrapText="1"/>
    </xf>
    <xf numFmtId="0" fontId="5" fillId="0" borderId="9" xfId="0" applyFont="1" applyBorder="1" applyAlignment="1" applyProtection="1">
      <alignment vertical="center" wrapText="1"/>
    </xf>
    <xf numFmtId="0" fontId="5" fillId="0" borderId="10" xfId="0" applyFont="1" applyBorder="1" applyAlignment="1" applyProtection="1">
      <alignment vertical="center" wrapText="1"/>
    </xf>
    <xf numFmtId="0" fontId="5" fillId="0" borderId="7" xfId="0" applyFont="1" applyFill="1" applyBorder="1" applyAlignment="1" applyProtection="1">
      <alignment vertical="center" wrapText="1"/>
    </xf>
    <xf numFmtId="0" fontId="6" fillId="0" borderId="8" xfId="0" applyFont="1" applyFill="1" applyBorder="1" applyAlignment="1" applyProtection="1">
      <alignment vertical="center" wrapText="1"/>
    </xf>
    <xf numFmtId="0" fontId="6" fillId="0" borderId="9" xfId="0" applyFont="1" applyFill="1" applyBorder="1" applyAlignment="1" applyProtection="1">
      <alignment vertical="center" wrapText="1"/>
    </xf>
    <xf numFmtId="0" fontId="6" fillId="0" borderId="10" xfId="0" applyFont="1" applyFill="1" applyBorder="1" applyAlignment="1" applyProtection="1">
      <alignment vertical="center" wrapText="1"/>
    </xf>
    <xf numFmtId="4" fontId="6" fillId="0" borderId="7" xfId="0" applyNumberFormat="1" applyFont="1" applyFill="1" applyBorder="1" applyAlignment="1" applyProtection="1">
      <alignment horizontal="right" vertical="center" wrapText="1"/>
    </xf>
    <xf numFmtId="0" fontId="6" fillId="5" borderId="7" xfId="0" applyFont="1" applyFill="1" applyBorder="1" applyAlignment="1" applyProtection="1">
      <alignment vertical="center" wrapText="1"/>
    </xf>
    <xf numFmtId="4" fontId="6" fillId="5" borderId="7" xfId="0" applyNumberFormat="1" applyFont="1" applyFill="1" applyBorder="1" applyAlignment="1" applyProtection="1">
      <alignment horizontal="right" vertical="center" wrapText="1"/>
    </xf>
    <xf numFmtId="0" fontId="5" fillId="5" borderId="7" xfId="0" applyFont="1" applyFill="1" applyBorder="1" applyAlignment="1" applyProtection="1">
      <alignment vertical="center" wrapText="1"/>
    </xf>
    <xf numFmtId="0" fontId="2" fillId="0" borderId="0" xfId="0" applyFont="1" applyBorder="1" applyAlignment="1" applyProtection="1">
      <alignment vertical="center" wrapText="1"/>
    </xf>
    <xf numFmtId="0" fontId="2" fillId="0" borderId="0" xfId="0" applyFont="1" applyAlignment="1" applyProtection="1">
      <alignment vertical="center" wrapText="1"/>
    </xf>
    <xf numFmtId="0" fontId="4" fillId="0" borderId="0" xfId="0" applyFont="1" applyBorder="1" applyAlignment="1" applyProtection="1">
      <alignment wrapText="1"/>
    </xf>
    <xf numFmtId="0" fontId="6" fillId="0" borderId="11" xfId="0" applyFont="1" applyBorder="1" applyAlignment="1" applyProtection="1">
      <alignment vertical="center" wrapText="1"/>
    </xf>
    <xf numFmtId="0" fontId="6" fillId="0" borderId="12" xfId="0" applyFont="1" applyBorder="1" applyAlignment="1" applyProtection="1">
      <alignment vertical="center" wrapText="1"/>
    </xf>
    <xf numFmtId="0" fontId="2" fillId="0" borderId="0" xfId="0" applyFont="1" applyAlignment="1" applyProtection="1"/>
    <xf numFmtId="4" fontId="5" fillId="0" borderId="5" xfId="0" applyNumberFormat="1" applyFont="1" applyBorder="1" applyAlignment="1" applyProtection="1">
      <alignment vertical="center" wrapText="1"/>
    </xf>
    <xf numFmtId="17" fontId="2" fillId="0" borderId="5" xfId="0" applyNumberFormat="1" applyFont="1" applyBorder="1" applyAlignment="1" applyProtection="1">
      <alignment horizontal="center" wrapText="1"/>
    </xf>
    <xf numFmtId="4" fontId="2" fillId="0" borderId="5" xfId="0" applyNumberFormat="1" applyFont="1" applyBorder="1" applyAlignment="1" applyProtection="1">
      <alignment horizontal="center" wrapText="1"/>
    </xf>
    <xf numFmtId="4" fontId="2" fillId="0" borderId="5" xfId="0" applyNumberFormat="1" applyFont="1" applyBorder="1" applyAlignment="1" applyProtection="1">
      <alignment wrapText="1"/>
    </xf>
    <xf numFmtId="4" fontId="2" fillId="0" borderId="5" xfId="0" applyNumberFormat="1" applyFont="1" applyFill="1" applyBorder="1" applyAlignment="1" applyProtection="1">
      <alignment horizontal="center" wrapText="1"/>
    </xf>
    <xf numFmtId="49" fontId="2" fillId="0" borderId="5" xfId="0" applyNumberFormat="1" applyFont="1" applyFill="1" applyBorder="1" applyAlignment="1" applyProtection="1">
      <alignment horizontal="center" wrapText="1"/>
    </xf>
    <xf numFmtId="180" fontId="2" fillId="0" borderId="7" xfId="0" applyNumberFormat="1" applyFont="1" applyBorder="1" applyAlignment="1" applyProtection="1">
      <alignment horizontal="center" vertical="center" wrapText="1"/>
    </xf>
    <xf numFmtId="17" fontId="5" fillId="0" borderId="7" xfId="0" applyNumberFormat="1" applyFont="1" applyBorder="1" applyAlignment="1" applyProtection="1">
      <alignment horizontal="center" wrapText="1"/>
    </xf>
    <xf numFmtId="0" fontId="5" fillId="0" borderId="7" xfId="0" applyFont="1" applyBorder="1" applyAlignment="1" applyProtection="1">
      <alignment horizontal="centerContinuous" wrapText="1" readingOrder="1"/>
    </xf>
    <xf numFmtId="0" fontId="5" fillId="0" borderId="7" xfId="0" applyFont="1" applyFill="1" applyBorder="1" applyAlignment="1" applyProtection="1">
      <alignment horizontal="center" vertical="center" wrapText="1"/>
    </xf>
    <xf numFmtId="17" fontId="5" fillId="0" borderId="7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Fill="1" applyAlignment="1" applyProtection="1">
      <alignment wrapText="1"/>
    </xf>
    <xf numFmtId="0" fontId="2" fillId="0" borderId="0" xfId="0" applyFont="1" applyFill="1" applyAlignment="1" applyProtection="1">
      <alignment vertical="center" wrapText="1"/>
    </xf>
    <xf numFmtId="0" fontId="6" fillId="0" borderId="13" xfId="0" applyFont="1" applyBorder="1" applyAlignment="1" applyProtection="1">
      <alignment vertical="center" wrapText="1"/>
    </xf>
    <xf numFmtId="0" fontId="4" fillId="0" borderId="0" xfId="0" applyFont="1" applyBorder="1" applyAlignment="1" applyProtection="1">
      <alignment vertical="center" wrapText="1"/>
    </xf>
    <xf numFmtId="4" fontId="2" fillId="0" borderId="5" xfId="1" applyNumberFormat="1" applyFont="1" applyBorder="1" applyAlignment="1" applyProtection="1">
      <alignment wrapText="1"/>
    </xf>
    <xf numFmtId="176" fontId="2" fillId="0" borderId="14" xfId="1" applyFont="1" applyBorder="1" applyAlignment="1" applyProtection="1"/>
    <xf numFmtId="176" fontId="4" fillId="0" borderId="14" xfId="1" applyFont="1" applyBorder="1" applyAlignment="1" applyProtection="1"/>
    <xf numFmtId="4" fontId="4" fillId="0" borderId="14" xfId="0" applyNumberFormat="1" applyFont="1" applyFill="1" applyBorder="1" applyAlignment="1" applyProtection="1">
      <alignment horizontal="right" wrapText="1"/>
    </xf>
    <xf numFmtId="0" fontId="6" fillId="0" borderId="15" xfId="0" applyFont="1" applyBorder="1" applyAlignment="1" applyProtection="1">
      <alignment vertical="center" wrapText="1"/>
    </xf>
    <xf numFmtId="0" fontId="6" fillId="0" borderId="0" xfId="0" applyFont="1" applyAlignment="1" applyProtection="1">
      <alignment vertical="center" wrapText="1"/>
    </xf>
    <xf numFmtId="0" fontId="6" fillId="0" borderId="16" xfId="0" applyFont="1" applyBorder="1" applyAlignment="1" applyProtection="1">
      <alignment vertical="center" wrapText="1"/>
    </xf>
    <xf numFmtId="0" fontId="6" fillId="0" borderId="17" xfId="0" applyFont="1" applyBorder="1" applyAlignment="1" applyProtection="1">
      <alignment vertical="center" wrapText="1"/>
    </xf>
    <xf numFmtId="0" fontId="4" fillId="0" borderId="5" xfId="0" applyFont="1" applyBorder="1" applyAlignment="1" applyProtection="1">
      <alignment horizontal="left" vertical="center" wrapText="1"/>
    </xf>
    <xf numFmtId="0" fontId="7" fillId="0" borderId="0" xfId="0" applyFont="1" applyBorder="1" applyAlignment="1" applyProtection="1">
      <alignment vertical="center" wrapText="1"/>
    </xf>
    <xf numFmtId="0" fontId="4" fillId="0" borderId="0" xfId="0" applyFont="1" applyBorder="1" applyAlignment="1" applyProtection="1">
      <alignment vertical="top" wrapText="1"/>
    </xf>
    <xf numFmtId="0" fontId="4" fillId="0" borderId="0" xfId="0" applyFont="1" applyBorder="1" applyAlignment="1">
      <alignment horizontal="center" wrapText="1"/>
    </xf>
    <xf numFmtId="0" fontId="4" fillId="6" borderId="7" xfId="0" applyFont="1" applyFill="1" applyBorder="1" applyAlignment="1" applyProtection="1">
      <alignment horizontal="center" wrapText="1"/>
    </xf>
    <xf numFmtId="0" fontId="8" fillId="6" borderId="7" xfId="0" applyFont="1" applyFill="1" applyBorder="1" applyAlignment="1" applyProtection="1">
      <alignment horizontal="center" vertical="center" wrapText="1"/>
    </xf>
    <xf numFmtId="0" fontId="8" fillId="6" borderId="7" xfId="0" applyFont="1" applyFill="1" applyBorder="1" applyAlignment="1" applyProtection="1"/>
    <xf numFmtId="0" fontId="2" fillId="0" borderId="18" xfId="0" applyFont="1" applyBorder="1" applyAlignment="1" applyProtection="1">
      <alignment horizontal="center" wrapText="1"/>
    </xf>
    <xf numFmtId="0" fontId="2" fillId="0" borderId="19" xfId="0" applyFont="1" applyBorder="1" applyAlignment="1" applyProtection="1">
      <alignment horizontal="center" wrapText="1"/>
    </xf>
    <xf numFmtId="58" fontId="2" fillId="0" borderId="20" xfId="0" applyNumberFormat="1" applyFont="1" applyBorder="1" applyAlignment="1" applyProtection="1">
      <alignment horizontal="center" wrapText="1"/>
    </xf>
    <xf numFmtId="49" fontId="2" fillId="0" borderId="18" xfId="0" applyNumberFormat="1" applyFont="1" applyBorder="1" applyAlignment="1" applyProtection="1">
      <alignment horizontal="center" wrapText="1"/>
    </xf>
    <xf numFmtId="49" fontId="2" fillId="0" borderId="21" xfId="0" applyNumberFormat="1" applyFont="1" applyBorder="1" applyAlignment="1" applyProtection="1">
      <alignment horizontal="center" wrapText="1"/>
    </xf>
    <xf numFmtId="49" fontId="2" fillId="0" borderId="19" xfId="0" applyNumberFormat="1" applyFont="1" applyBorder="1" applyAlignment="1" applyProtection="1">
      <alignment horizontal="center" wrapText="1"/>
    </xf>
    <xf numFmtId="0" fontId="2" fillId="0" borderId="20" xfId="0" applyFont="1" applyBorder="1" applyAlignment="1" applyProtection="1">
      <alignment wrapText="1"/>
    </xf>
    <xf numFmtId="0" fontId="2" fillId="0" borderId="8" xfId="0" applyFont="1" applyBorder="1" applyAlignment="1" applyProtection="1">
      <alignment horizontal="center" wrapText="1"/>
    </xf>
    <xf numFmtId="0" fontId="2" fillId="0" borderId="10" xfId="0" applyFont="1" applyBorder="1" applyAlignment="1" applyProtection="1">
      <alignment horizontal="center" wrapText="1"/>
    </xf>
    <xf numFmtId="58" fontId="2" fillId="0" borderId="7" xfId="0" applyNumberFormat="1" applyFont="1" applyBorder="1" applyAlignment="1" applyProtection="1">
      <alignment horizontal="center" wrapText="1"/>
    </xf>
    <xf numFmtId="49" fontId="2" fillId="0" borderId="8" xfId="0" applyNumberFormat="1" applyFont="1" applyBorder="1" applyAlignment="1" applyProtection="1">
      <alignment horizontal="center" wrapText="1"/>
    </xf>
    <xf numFmtId="49" fontId="2" fillId="0" borderId="9" xfId="0" applyNumberFormat="1" applyFont="1" applyBorder="1" applyAlignment="1" applyProtection="1">
      <alignment horizontal="center" wrapText="1"/>
    </xf>
    <xf numFmtId="49" fontId="2" fillId="0" borderId="10" xfId="0" applyNumberFormat="1" applyFont="1" applyBorder="1" applyAlignment="1" applyProtection="1">
      <alignment horizontal="center" wrapText="1"/>
    </xf>
    <xf numFmtId="0" fontId="2" fillId="0" borderId="7" xfId="0" applyFont="1" applyBorder="1" applyAlignment="1" applyProtection="1">
      <alignment wrapText="1"/>
    </xf>
    <xf numFmtId="49" fontId="2" fillId="0" borderId="7" xfId="0" applyNumberFormat="1" applyFont="1" applyBorder="1" applyAlignment="1" applyProtection="1">
      <alignment horizontal="right" wrapText="1"/>
    </xf>
    <xf numFmtId="0" fontId="2" fillId="0" borderId="7" xfId="0" applyFont="1" applyBorder="1" applyAlignment="1" applyProtection="1">
      <alignment horizontal="center" wrapText="1"/>
    </xf>
    <xf numFmtId="49" fontId="2" fillId="0" borderId="7" xfId="0" applyNumberFormat="1" applyFont="1" applyBorder="1" applyAlignment="1" applyProtection="1">
      <alignment wrapText="1"/>
    </xf>
    <xf numFmtId="0" fontId="2" fillId="6" borderId="18" xfId="0" applyFont="1" applyFill="1" applyBorder="1" applyAlignment="1" applyProtection="1">
      <alignment horizontal="center" wrapText="1"/>
    </xf>
    <xf numFmtId="0" fontId="2" fillId="6" borderId="19" xfId="0" applyFont="1" applyFill="1" applyBorder="1" applyAlignment="1" applyProtection="1">
      <alignment horizontal="center" wrapText="1"/>
    </xf>
    <xf numFmtId="0" fontId="2" fillId="6" borderId="20" xfId="0" applyFont="1" applyFill="1" applyBorder="1" applyAlignment="1" applyProtection="1">
      <alignment horizontal="center" wrapText="1"/>
    </xf>
    <xf numFmtId="49" fontId="2" fillId="6" borderId="18" xfId="0" applyNumberFormat="1" applyFont="1" applyFill="1" applyBorder="1" applyAlignment="1" applyProtection="1">
      <alignment horizontal="center" wrapText="1"/>
    </xf>
    <xf numFmtId="49" fontId="2" fillId="6" borderId="21" xfId="0" applyNumberFormat="1" applyFont="1" applyFill="1" applyBorder="1" applyAlignment="1" applyProtection="1">
      <alignment horizontal="center" wrapText="1"/>
    </xf>
    <xf numFmtId="49" fontId="2" fillId="6" borderId="19" xfId="0" applyNumberFormat="1" applyFont="1" applyFill="1" applyBorder="1" applyAlignment="1" applyProtection="1">
      <alignment horizontal="center" wrapText="1"/>
    </xf>
    <xf numFmtId="0" fontId="2" fillId="6" borderId="20" xfId="0" applyFont="1" applyFill="1" applyBorder="1" applyAlignment="1" applyProtection="1">
      <alignment wrapText="1"/>
    </xf>
    <xf numFmtId="49" fontId="2" fillId="6" borderId="20" xfId="0" applyNumberFormat="1" applyFont="1" applyFill="1" applyBorder="1" applyAlignment="1" applyProtection="1">
      <alignment wrapText="1"/>
    </xf>
    <xf numFmtId="0" fontId="4" fillId="6" borderId="8" xfId="0" applyFont="1" applyFill="1" applyBorder="1" applyAlignment="1" applyProtection="1">
      <alignment horizontal="right" wrapText="1"/>
    </xf>
    <xf numFmtId="0" fontId="2" fillId="6" borderId="9" xfId="0" applyFont="1" applyFill="1" applyBorder="1" applyAlignment="1" applyProtection="1">
      <alignment horizontal="right" wrapText="1"/>
    </xf>
    <xf numFmtId="0" fontId="7" fillId="0" borderId="0" xfId="0" applyFont="1" applyAlignment="1" applyProtection="1">
      <alignment wrapText="1"/>
    </xf>
    <xf numFmtId="0" fontId="7" fillId="0" borderId="0" xfId="0" applyFont="1" applyAlignment="1" applyProtection="1">
      <alignment horizontal="center" wrapText="1"/>
    </xf>
    <xf numFmtId="0" fontId="6" fillId="0" borderId="22" xfId="0" applyFont="1" applyBorder="1" applyAlignment="1" applyProtection="1">
      <alignment vertical="center" wrapText="1"/>
    </xf>
    <xf numFmtId="0" fontId="6" fillId="0" borderId="23" xfId="0" applyFont="1" applyBorder="1" applyAlignment="1" applyProtection="1">
      <alignment vertical="center" wrapText="1"/>
    </xf>
    <xf numFmtId="0" fontId="4" fillId="0" borderId="0" xfId="0" applyFont="1" applyAlignment="1" applyProtection="1">
      <alignment vertical="center" wrapText="1"/>
    </xf>
    <xf numFmtId="49" fontId="2" fillId="0" borderId="20" xfId="0" applyNumberFormat="1" applyFont="1" applyBorder="1" applyAlignment="1" applyProtection="1">
      <alignment wrapText="1"/>
    </xf>
    <xf numFmtId="181" fontId="2" fillId="0" borderId="20" xfId="0" applyNumberFormat="1" applyFont="1" applyBorder="1" applyAlignment="1" applyProtection="1">
      <alignment wrapText="1"/>
    </xf>
    <xf numFmtId="181" fontId="2" fillId="0" borderId="7" xfId="0" applyNumberFormat="1" applyFont="1" applyBorder="1" applyAlignment="1" applyProtection="1">
      <alignment wrapText="1"/>
    </xf>
    <xf numFmtId="181" fontId="2" fillId="6" borderId="20" xfId="0" applyNumberFormat="1" applyFont="1" applyFill="1" applyBorder="1" applyAlignment="1" applyProtection="1">
      <alignment wrapText="1"/>
    </xf>
    <xf numFmtId="0" fontId="2" fillId="6" borderId="10" xfId="0" applyFont="1" applyFill="1" applyBorder="1" applyAlignment="1" applyProtection="1">
      <alignment horizontal="right" wrapText="1"/>
    </xf>
    <xf numFmtId="181" fontId="4" fillId="6" borderId="7" xfId="0" applyNumberFormat="1" applyFont="1" applyFill="1" applyBorder="1" applyAlignment="1" applyProtection="1">
      <alignment wrapText="1"/>
    </xf>
    <xf numFmtId="0" fontId="2" fillId="0" borderId="18" xfId="0" applyFont="1" applyBorder="1" applyAlignment="1" applyProtection="1" quotePrefix="1">
      <alignment horizontal="center" wrapText="1"/>
    </xf>
    <xf numFmtId="0" fontId="2" fillId="0" borderId="8" xfId="0" applyFont="1" applyBorder="1" applyAlignment="1" applyProtection="1" quotePrefix="1">
      <alignment horizontal="center" wrapText="1"/>
    </xf>
  </cellXfs>
  <cellStyles count="50">
    <cellStyle name="Normal" xfId="0" builtinId="0"/>
    <cellStyle name="Comma" xfId="1" builtinId="3"/>
    <cellStyle name="Moeda" xfId="2" builtinId="4"/>
    <cellStyle name="Porcentagem" xfId="3" builtinId="5"/>
    <cellStyle name="Comma [0]" xfId="4" builtinId="6"/>
    <cellStyle name="Moeda [0]" xfId="5" builtinId="7"/>
    <cellStyle name="Hyperlink" xfId="6" builtinId="8"/>
    <cellStyle name="Hyperlink seguido" xfId="7" builtinId="9"/>
    <cellStyle name="Observação" xfId="8" builtinId="10"/>
    <cellStyle name="Texto de Aviso" xfId="9" builtinId="11"/>
    <cellStyle name="Título" xfId="10" builtinId="15"/>
    <cellStyle name="Texto Explicativo" xfId="11" builtinId="53"/>
    <cellStyle name="Título 1" xfId="12" builtinId="16"/>
    <cellStyle name="Título 2" xfId="13" builtinId="17"/>
    <cellStyle name="Título 3" xfId="14" builtinId="18"/>
    <cellStyle name="Título 4" xfId="15" builtinId="19"/>
    <cellStyle name="Entrada" xfId="16" builtinId="20"/>
    <cellStyle name="Saída" xfId="17" builtinId="21"/>
    <cellStyle name="Cálculo" xfId="18" builtinId="22"/>
    <cellStyle name="Célula de Verificação" xfId="19" builtinId="23"/>
    <cellStyle name="Célula Vinculada" xfId="20" builtinId="24"/>
    <cellStyle name="Total" xfId="21" builtinId="25"/>
    <cellStyle name="Bom" xfId="22" builtinId="26"/>
    <cellStyle name="Ruim" xfId="23" builtinId="27"/>
    <cellStyle name="Neutro" xfId="24" builtinId="28"/>
    <cellStyle name="Ênfase 1" xfId="25" builtinId="29"/>
    <cellStyle name="20% - Ênfase 1" xfId="26" builtinId="30"/>
    <cellStyle name="40% - Ênfase 1" xfId="27" builtinId="31"/>
    <cellStyle name="60% - Ênfase 1" xfId="28" builtinId="32"/>
    <cellStyle name="Ênfase 2" xfId="29" builtinId="33"/>
    <cellStyle name="20% - Ênfase 2" xfId="30" builtinId="34"/>
    <cellStyle name="40% - Ênfase 2" xfId="31" builtinId="35"/>
    <cellStyle name="60% - Ênfase 2" xfId="32" builtinId="36"/>
    <cellStyle name="Ênfase 3" xfId="33" builtinId="37"/>
    <cellStyle name="20% - Ênfase 3" xfId="34" builtinId="38"/>
    <cellStyle name="40% - Ênfase 3" xfId="35" builtinId="39"/>
    <cellStyle name="60% - Ênfase 3" xfId="36" builtinId="40"/>
    <cellStyle name="Ênfase 4" xfId="37" builtinId="41"/>
    <cellStyle name="20% - Ênfase 4" xfId="38" builtinId="42"/>
    <cellStyle name="40% - Ênfase 4" xfId="39" builtinId="43"/>
    <cellStyle name="60% - Ênfase 4" xfId="40" builtinId="44"/>
    <cellStyle name="Ênfase 5" xfId="41" builtinId="45"/>
    <cellStyle name="20% - Ênfase 5" xfId="42" builtinId="46"/>
    <cellStyle name="40% - Ênfase 5" xfId="43" builtinId="47"/>
    <cellStyle name="60% - Ênfase 5" xfId="44" builtinId="48"/>
    <cellStyle name="Ênfase 6" xfId="45" builtinId="49"/>
    <cellStyle name="20% - Ênfase 6" xfId="46" builtinId="50"/>
    <cellStyle name="40% - Ênfase 6" xfId="47" builtinId="51"/>
    <cellStyle name="60% - Ênfase 6" xfId="48" builtinId="52"/>
    <cellStyle name="Normal 65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127622"/>
      <rgbColor rgb="00000080"/>
      <rgbColor rgb="00808000"/>
      <rgbColor rgb="00800080"/>
      <rgbColor rgb="00008080"/>
      <rgbColor rgb="00CCCCCC"/>
      <rgbColor rgb="00808080"/>
      <rgbColor rgb="009999FF"/>
      <rgbColor rgb="00993366"/>
      <rgbColor rgb="00FFFFCC"/>
      <rgbColor rgb="00D9E2F3"/>
      <rgbColor rgb="00660066"/>
      <rgbColor rgb="00FF8080"/>
      <rgbColor rgb="000066CC"/>
      <rgbColor rgb="00D8D8D8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AFD095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843C0B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do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"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843C0B"/>
    <pageSetUpPr fitToPage="1"/>
  </sheetPr>
  <dimension ref="A1:V115"/>
  <sheetViews>
    <sheetView tabSelected="1" topLeftCell="A19" workbookViewId="0">
      <selection activeCell="D24" sqref="D24"/>
    </sheetView>
  </sheetViews>
  <sheetFormatPr defaultColWidth="8.71428571428571" defaultRowHeight="15"/>
  <cols>
    <col min="1" max="1" width="10.2857142857143" style="2" customWidth="1"/>
    <col min="2" max="2" width="14.2857142857143" style="2" customWidth="1"/>
    <col min="3" max="3" width="16.8380952380952" style="3" customWidth="1"/>
    <col min="4" max="7" width="16" style="2" customWidth="1"/>
    <col min="8" max="8" width="18.2571428571429" style="2" customWidth="1"/>
    <col min="9" max="10" width="16" style="2" customWidth="1"/>
    <col min="11" max="11" width="16.4285714285714" style="2" customWidth="1"/>
    <col min="12" max="15" width="15.2857142857143" style="2" customWidth="1"/>
    <col min="16" max="16" width="17.5714285714286" style="2" customWidth="1"/>
    <col min="17" max="17" width="28.5714285714286" style="2" customWidth="1"/>
    <col min="18" max="19" width="15.2857142857143" style="2" customWidth="1"/>
    <col min="20" max="21" width="15.847619047619" style="2" customWidth="1"/>
    <col min="22" max="22" width="20.4380952380952" style="2" customWidth="1"/>
  </cols>
  <sheetData>
    <row r="1" ht="26.25" spans="1:22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</row>
    <row r="2" ht="8.25" customHeight="1" spans="1:22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7"/>
      <c r="P2" s="57"/>
      <c r="Q2" s="57"/>
      <c r="R2" s="57"/>
      <c r="S2" s="57"/>
      <c r="T2" s="57"/>
      <c r="U2" s="57"/>
      <c r="V2" s="57"/>
    </row>
    <row r="3" spans="1:22">
      <c r="A3" s="6" t="s">
        <v>1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ht="8.25" customHeight="1" spans="1:22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7"/>
      <c r="P4" s="57"/>
      <c r="Q4" s="57"/>
      <c r="R4" s="57"/>
      <c r="S4" s="57"/>
      <c r="T4" s="57"/>
      <c r="U4" s="57"/>
      <c r="V4" s="57"/>
    </row>
    <row r="5" spans="1:22">
      <c r="A5" s="7" t="s">
        <v>2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</row>
    <row r="6" spans="1:22">
      <c r="A6" s="8" t="s">
        <v>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57"/>
      <c r="P6" s="57"/>
      <c r="Q6" s="57"/>
      <c r="R6" s="57"/>
      <c r="S6" s="57"/>
      <c r="T6" s="57"/>
      <c r="U6" s="57"/>
      <c r="V6" s="57"/>
    </row>
    <row r="7" ht="9" customHeight="1" spans="1:22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57"/>
      <c r="P7" s="57"/>
      <c r="Q7" s="57"/>
      <c r="R7" s="57"/>
      <c r="S7" s="57"/>
      <c r="T7" s="57"/>
      <c r="U7" s="57"/>
      <c r="V7" s="57"/>
    </row>
    <row r="8" spans="1:22">
      <c r="A8" s="7" t="s">
        <v>4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</row>
    <row r="9" spans="1:22">
      <c r="A9" s="8" t="s">
        <v>5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57"/>
      <c r="P9" s="57"/>
      <c r="Q9" s="57"/>
      <c r="R9" s="57"/>
      <c r="S9" s="57"/>
      <c r="T9" s="57"/>
      <c r="U9" s="57"/>
      <c r="V9" s="57"/>
    </row>
    <row r="10" ht="9" customHeight="1" spans="1:22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57"/>
      <c r="P10" s="57"/>
      <c r="Q10" s="57"/>
      <c r="R10" s="57"/>
      <c r="S10" s="57"/>
      <c r="T10" s="57"/>
      <c r="U10" s="57"/>
      <c r="V10" s="57"/>
    </row>
    <row r="11" spans="1:22">
      <c r="A11" s="7" t="s">
        <v>6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</row>
    <row r="12" ht="23.1" customHeight="1" spans="1:22">
      <c r="A12" s="8" t="s">
        <v>7</v>
      </c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57"/>
      <c r="P12" s="57"/>
      <c r="Q12" s="57"/>
      <c r="R12" s="57"/>
      <c r="S12" s="57"/>
      <c r="T12" s="57"/>
      <c r="U12" s="57"/>
      <c r="V12" s="57"/>
    </row>
    <row r="13" ht="15.75" customHeight="1" spans="1:22">
      <c r="A13" s="10" t="s">
        <v>8</v>
      </c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</row>
    <row r="14" ht="32.25" customHeight="1" spans="1:22">
      <c r="A14" s="10" t="s">
        <v>9</v>
      </c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</row>
    <row r="15" ht="8.25" customHeight="1" spans="1:22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</row>
    <row r="16" ht="15.75" customHeight="1" spans="1:22">
      <c r="A16" s="10" t="s">
        <v>10</v>
      </c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</row>
    <row r="17" ht="25.5" customHeight="1" spans="1:22">
      <c r="A17" s="10" t="s">
        <v>11</v>
      </c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</row>
    <row r="18" ht="15.75" customHeight="1" spans="1:22">
      <c r="A18" s="12" t="s">
        <v>12</v>
      </c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</row>
    <row r="19" ht="15.75" customHeight="1" spans="1:22">
      <c r="A19" s="13" t="s">
        <v>13</v>
      </c>
      <c r="B19" s="13"/>
      <c r="C19" s="13" t="s">
        <v>14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</row>
    <row r="20" ht="93.75" customHeight="1" spans="1:22">
      <c r="A20" s="13"/>
      <c r="B20" s="13" t="s">
        <v>15</v>
      </c>
      <c r="C20" s="14" t="s">
        <v>16</v>
      </c>
      <c r="D20" s="14" t="s">
        <v>17</v>
      </c>
      <c r="E20" s="14"/>
      <c r="F20" s="14"/>
      <c r="G20" s="14" t="s">
        <v>18</v>
      </c>
      <c r="H20" s="14"/>
      <c r="I20" s="14"/>
      <c r="J20" s="14" t="s">
        <v>19</v>
      </c>
      <c r="K20" s="14" t="s">
        <v>20</v>
      </c>
      <c r="L20" s="14"/>
      <c r="M20" s="14"/>
      <c r="N20" s="14"/>
      <c r="O20" s="14" t="s">
        <v>21</v>
      </c>
      <c r="P20" s="14"/>
      <c r="Q20" s="14" t="s">
        <v>22</v>
      </c>
      <c r="R20" s="14" t="s">
        <v>23</v>
      </c>
      <c r="S20" s="14"/>
      <c r="T20" s="14" t="s">
        <v>24</v>
      </c>
      <c r="U20" s="14"/>
      <c r="V20" s="14" t="s">
        <v>25</v>
      </c>
    </row>
    <row r="21" ht="42.75" customHeight="1" spans="1:22">
      <c r="A21" s="13"/>
      <c r="B21" s="13"/>
      <c r="C21" s="14"/>
      <c r="D21" s="14" t="s">
        <v>26</v>
      </c>
      <c r="E21" s="14" t="s">
        <v>27</v>
      </c>
      <c r="F21" s="14" t="s">
        <v>28</v>
      </c>
      <c r="G21" s="14" t="s">
        <v>26</v>
      </c>
      <c r="H21" s="14" t="s">
        <v>27</v>
      </c>
      <c r="I21" s="14" t="s">
        <v>28</v>
      </c>
      <c r="J21" s="14" t="s">
        <v>26</v>
      </c>
      <c r="K21" s="14" t="s">
        <v>29</v>
      </c>
      <c r="L21" s="14" t="s">
        <v>26</v>
      </c>
      <c r="M21" s="14" t="s">
        <v>27</v>
      </c>
      <c r="N21" s="14" t="s">
        <v>28</v>
      </c>
      <c r="O21" s="14" t="s">
        <v>26</v>
      </c>
      <c r="P21" s="14" t="s">
        <v>27</v>
      </c>
      <c r="Q21" s="14"/>
      <c r="R21" s="14" t="s">
        <v>26</v>
      </c>
      <c r="S21" s="14" t="s">
        <v>27</v>
      </c>
      <c r="T21" s="14" t="s">
        <v>26</v>
      </c>
      <c r="U21" s="14" t="s">
        <v>30</v>
      </c>
      <c r="V21" s="14"/>
    </row>
    <row r="22" spans="1:22">
      <c r="A22" s="15" t="s">
        <v>31</v>
      </c>
      <c r="B22" s="16"/>
      <c r="C22" s="16"/>
      <c r="D22" s="17">
        <f>SUM(4282496.89,3226583.5,69811.24,6453167.02,-69811.24,-9063.97,-3226583.5)</f>
        <v>10726599.94</v>
      </c>
      <c r="E22" s="17"/>
      <c r="F22" s="17"/>
      <c r="G22" s="17"/>
      <c r="H22" s="17"/>
      <c r="I22" s="17"/>
      <c r="J22" s="58"/>
      <c r="K22" s="59"/>
      <c r="L22" s="17"/>
      <c r="M22" s="60"/>
      <c r="N22" s="61"/>
      <c r="O22" s="61"/>
      <c r="P22" s="61"/>
      <c r="Q22" s="61"/>
      <c r="R22" s="73"/>
      <c r="S22" s="73"/>
      <c r="T22" s="73"/>
      <c r="U22" s="61"/>
      <c r="V22" s="74"/>
    </row>
    <row r="23" spans="1:22">
      <c r="A23" s="15">
        <v>45809</v>
      </c>
      <c r="B23" s="16"/>
      <c r="C23" s="16"/>
      <c r="D23" s="17">
        <f>SUM(3226583.5,-330545.11,-321187.32,-9063.97,-218284.26)</f>
        <v>2347502.84</v>
      </c>
      <c r="E23" s="17"/>
      <c r="F23" s="17"/>
      <c r="G23" s="17"/>
      <c r="H23" s="17"/>
      <c r="I23" s="17"/>
      <c r="J23" s="58"/>
      <c r="K23" s="59"/>
      <c r="L23" s="17"/>
      <c r="M23" s="60"/>
      <c r="N23" s="61"/>
      <c r="O23" s="61"/>
      <c r="P23" s="61"/>
      <c r="Q23" s="61"/>
      <c r="R23" s="73"/>
      <c r="S23" s="73"/>
      <c r="T23" s="73"/>
      <c r="U23" s="61"/>
      <c r="V23" s="75"/>
    </row>
    <row r="24" spans="1:22">
      <c r="A24" s="15">
        <v>45839</v>
      </c>
      <c r="B24" s="16">
        <v>2327041.25</v>
      </c>
      <c r="C24" s="16">
        <v>2327041.25</v>
      </c>
      <c r="D24" s="17"/>
      <c r="E24" s="17">
        <v>98640</v>
      </c>
      <c r="F24" s="17"/>
      <c r="G24" s="17">
        <v>4316736.84</v>
      </c>
      <c r="H24" s="17"/>
      <c r="I24" s="17"/>
      <c r="J24" s="58">
        <v>0</v>
      </c>
      <c r="K24" s="59">
        <v>45839</v>
      </c>
      <c r="L24" s="17">
        <v>2158368.42</v>
      </c>
      <c r="M24" s="60"/>
      <c r="N24" s="61"/>
      <c r="O24" s="61"/>
      <c r="P24" s="61"/>
      <c r="Q24" s="61"/>
      <c r="R24" s="73"/>
      <c r="S24" s="73"/>
      <c r="T24" s="73"/>
      <c r="U24" s="61"/>
      <c r="V24" s="75">
        <f>L24</f>
        <v>2158368.42</v>
      </c>
    </row>
    <row r="25" ht="15.75" spans="1:22">
      <c r="A25" s="15">
        <v>45870</v>
      </c>
      <c r="B25" s="16">
        <v>2327041.25</v>
      </c>
      <c r="C25" s="16">
        <v>2327041.25</v>
      </c>
      <c r="D25" s="17"/>
      <c r="E25" s="17"/>
      <c r="F25" s="17"/>
      <c r="G25" s="17">
        <v>2257977.28</v>
      </c>
      <c r="H25" s="17">
        <v>98640</v>
      </c>
      <c r="I25" s="17"/>
      <c r="J25" s="58">
        <f>SUM(168672.83,-50936.03,-108672.83)</f>
        <v>9063.96999999999</v>
      </c>
      <c r="K25" s="59">
        <v>45870</v>
      </c>
      <c r="L25" s="17">
        <v>2158368.42</v>
      </c>
      <c r="M25" s="17">
        <v>98640</v>
      </c>
      <c r="N25" s="61"/>
      <c r="O25" s="61"/>
      <c r="P25" s="61"/>
      <c r="Q25" s="61"/>
      <c r="R25" s="73"/>
      <c r="S25" s="73"/>
      <c r="T25" s="73"/>
      <c r="U25" s="61"/>
      <c r="V25" s="75">
        <f>L25+M25</f>
        <v>2257008.42</v>
      </c>
    </row>
    <row r="26" ht="15.75" spans="1:22">
      <c r="A26" s="15" t="s">
        <v>32</v>
      </c>
      <c r="B26" s="16">
        <v>2327041.25</v>
      </c>
      <c r="C26" s="16">
        <v>2327041.25</v>
      </c>
      <c r="D26" s="17"/>
      <c r="E26" s="17"/>
      <c r="F26" s="17"/>
      <c r="G26" s="17">
        <f>SUM(713749.5,1435554.95,108672.83,108672.83,60000)</f>
        <v>2426650.11</v>
      </c>
      <c r="H26" s="17"/>
      <c r="I26" s="17"/>
      <c r="J26" s="58">
        <v>9063.97</v>
      </c>
      <c r="K26" s="59" t="s">
        <v>32</v>
      </c>
      <c r="L26" s="17">
        <f>SUM(713749.5,108672.83,1435554.95)</f>
        <v>2257977.28</v>
      </c>
      <c r="M26" s="17"/>
      <c r="N26" s="61"/>
      <c r="O26" s="61"/>
      <c r="P26" s="61"/>
      <c r="Q26" s="61"/>
      <c r="R26" s="73"/>
      <c r="S26" s="73"/>
      <c r="T26" s="73"/>
      <c r="U26" s="61"/>
      <c r="V26" s="75">
        <f>SUM(L26,L27)</f>
        <v>2426650.11</v>
      </c>
    </row>
    <row r="27" ht="15.75" spans="1:22">
      <c r="A27" s="15" t="s">
        <v>32</v>
      </c>
      <c r="B27" s="16"/>
      <c r="C27" s="16"/>
      <c r="D27" s="17"/>
      <c r="E27" s="17"/>
      <c r="F27" s="17"/>
      <c r="G27" s="17"/>
      <c r="H27" s="17"/>
      <c r="I27" s="17"/>
      <c r="J27" s="58"/>
      <c r="K27" s="59">
        <v>45839</v>
      </c>
      <c r="L27" s="17">
        <f>SUM(60000,108672.83)</f>
        <v>168672.83</v>
      </c>
      <c r="M27" s="17"/>
      <c r="N27" s="61"/>
      <c r="O27" s="61"/>
      <c r="P27" s="61"/>
      <c r="Q27" s="61"/>
      <c r="R27" s="73"/>
      <c r="S27" s="73"/>
      <c r="T27" s="73"/>
      <c r="U27" s="61"/>
      <c r="V27" s="75"/>
    </row>
    <row r="28" ht="15.75" spans="1:22">
      <c r="A28" s="15" t="s">
        <v>33</v>
      </c>
      <c r="B28" s="16">
        <v>2327041.25</v>
      </c>
      <c r="C28" s="16">
        <v>2327041.25</v>
      </c>
      <c r="D28" s="17"/>
      <c r="E28" s="17"/>
      <c r="F28" s="17"/>
      <c r="G28" s="17">
        <f>SUM(108672.83,50936.03)</f>
        <v>159608.86</v>
      </c>
      <c r="H28" s="17"/>
      <c r="I28" s="17"/>
      <c r="J28" s="58">
        <v>9063.97</v>
      </c>
      <c r="K28" s="59" t="s">
        <v>33</v>
      </c>
      <c r="L28" s="17">
        <f>SUM(713749.5,108672.83,1435554.95)</f>
        <v>2257977.28</v>
      </c>
      <c r="M28" s="17"/>
      <c r="N28" s="61"/>
      <c r="O28" s="61"/>
      <c r="P28" s="61"/>
      <c r="Q28" s="61"/>
      <c r="R28" s="73"/>
      <c r="S28" s="73"/>
      <c r="T28" s="73"/>
      <c r="U28" s="61"/>
      <c r="V28" s="75">
        <f>SUM(L28,L29)</f>
        <v>2417586.14</v>
      </c>
    </row>
    <row r="29" ht="15.75" spans="1:22">
      <c r="A29" s="15" t="s">
        <v>33</v>
      </c>
      <c r="B29" s="16"/>
      <c r="C29" s="16"/>
      <c r="D29" s="17"/>
      <c r="E29" s="17"/>
      <c r="F29" s="17"/>
      <c r="G29" s="17"/>
      <c r="H29" s="17"/>
      <c r="I29" s="17"/>
      <c r="J29" s="58"/>
      <c r="K29" s="59" t="s">
        <v>34</v>
      </c>
      <c r="L29" s="17">
        <f>SUM(108672.83,50936.03)</f>
        <v>159608.86</v>
      </c>
      <c r="M29" s="17"/>
      <c r="N29" s="61"/>
      <c r="O29" s="61"/>
      <c r="P29" s="61"/>
      <c r="Q29" s="61"/>
      <c r="R29" s="73"/>
      <c r="S29" s="73"/>
      <c r="T29" s="73"/>
      <c r="U29" s="61"/>
      <c r="V29" s="75"/>
    </row>
    <row r="30" ht="15.75" spans="1:22">
      <c r="A30" s="15">
        <v>45962</v>
      </c>
      <c r="B30" s="16">
        <v>2327041.25</v>
      </c>
      <c r="C30" s="16">
        <v>2327041.25</v>
      </c>
      <c r="D30" s="17"/>
      <c r="E30" s="17">
        <v>9360</v>
      </c>
      <c r="F30" s="17"/>
      <c r="G30" s="17">
        <v>3331677.02</v>
      </c>
      <c r="H30" s="17"/>
      <c r="I30" s="17"/>
      <c r="J30" s="58">
        <f>SUM(9063.97,330545.11,321187.32)</f>
        <v>660796.4</v>
      </c>
      <c r="K30" s="59">
        <v>45962</v>
      </c>
      <c r="L30" s="17">
        <f>SUM(1497572.02,108672.83)</f>
        <v>1606244.85</v>
      </c>
      <c r="M30" s="17"/>
      <c r="N30" s="61"/>
      <c r="O30" s="61"/>
      <c r="P30" s="61"/>
      <c r="Q30" s="61"/>
      <c r="R30" s="73"/>
      <c r="S30" s="73"/>
      <c r="T30" s="73"/>
      <c r="U30" s="61"/>
      <c r="V30" s="75">
        <f>SUM(L30,L31)</f>
        <v>1666244.85</v>
      </c>
    </row>
    <row r="31" ht="15.75" spans="1:22">
      <c r="A31" s="15">
        <v>45962</v>
      </c>
      <c r="B31" s="16"/>
      <c r="C31" s="16"/>
      <c r="D31" s="17"/>
      <c r="E31" s="17"/>
      <c r="F31" s="17"/>
      <c r="G31" s="17"/>
      <c r="H31" s="17"/>
      <c r="I31" s="17"/>
      <c r="J31" s="58"/>
      <c r="K31" s="59" t="s">
        <v>32</v>
      </c>
      <c r="L31" s="17">
        <v>60000</v>
      </c>
      <c r="M31" s="17"/>
      <c r="N31" s="61"/>
      <c r="O31" s="61"/>
      <c r="P31" s="61"/>
      <c r="Q31" s="61"/>
      <c r="R31" s="73"/>
      <c r="S31" s="73"/>
      <c r="T31" s="73"/>
      <c r="U31" s="61"/>
      <c r="V31" s="75"/>
    </row>
    <row r="32" ht="15.75" spans="1:22">
      <c r="A32" s="18" t="s">
        <v>35</v>
      </c>
      <c r="B32" s="19">
        <v>2327041.25</v>
      </c>
      <c r="C32" s="20">
        <v>2327041.25</v>
      </c>
      <c r="D32" s="21"/>
      <c r="E32" s="21"/>
      <c r="F32" s="21"/>
      <c r="G32" s="20">
        <f>SUM(60000,60000)</f>
        <v>120000</v>
      </c>
      <c r="H32" s="20">
        <f>SUM(9360)</f>
        <v>9360</v>
      </c>
      <c r="I32" s="21"/>
      <c r="J32" s="20">
        <f>SUM(9063.97,330545.11,322000)</f>
        <v>661609.08</v>
      </c>
      <c r="K32" s="62" t="s">
        <v>35</v>
      </c>
      <c r="L32" s="20">
        <f>SUM(301275.28,108672.83,713749.5,181734.56,60000)</f>
        <v>1365432.17</v>
      </c>
      <c r="M32" s="20">
        <v>9360</v>
      </c>
      <c r="N32" s="21"/>
      <c r="O32" s="21"/>
      <c r="P32" s="21"/>
      <c r="Q32" s="21"/>
      <c r="R32" s="21"/>
      <c r="S32" s="21"/>
      <c r="T32" s="21"/>
      <c r="U32" s="21"/>
      <c r="V32" s="76">
        <f>SUM(L32,L33,L34,M32)</f>
        <v>1494792.17</v>
      </c>
    </row>
    <row r="33" ht="15.75" spans="1:22">
      <c r="A33" s="18" t="s">
        <v>35</v>
      </c>
      <c r="B33" s="22"/>
      <c r="C33" s="21"/>
      <c r="D33" s="21"/>
      <c r="E33" s="21"/>
      <c r="F33" s="21"/>
      <c r="G33" s="21"/>
      <c r="H33" s="21"/>
      <c r="I33" s="21"/>
      <c r="J33" s="21"/>
      <c r="K33" s="62" t="s">
        <v>33</v>
      </c>
      <c r="L33" s="20">
        <f>SUM(60000)</f>
        <v>60000</v>
      </c>
      <c r="M33" s="21"/>
      <c r="N33" s="21"/>
      <c r="O33" s="21"/>
      <c r="P33" s="21"/>
      <c r="Q33" s="21"/>
      <c r="R33" s="21"/>
      <c r="S33" s="21"/>
      <c r="T33" s="21"/>
      <c r="U33" s="21"/>
      <c r="V33" s="76"/>
    </row>
    <row r="34" s="1" customFormat="1" ht="15.75" spans="1:22">
      <c r="A34" s="18" t="s">
        <v>35</v>
      </c>
      <c r="B34" s="22"/>
      <c r="C34" s="21"/>
      <c r="D34" s="21"/>
      <c r="E34" s="21"/>
      <c r="F34" s="21"/>
      <c r="G34" s="21"/>
      <c r="H34" s="21"/>
      <c r="I34" s="21"/>
      <c r="J34" s="21"/>
      <c r="K34" s="63" t="s">
        <v>36</v>
      </c>
      <c r="L34" s="20">
        <v>60000</v>
      </c>
      <c r="M34" s="21"/>
      <c r="N34" s="21"/>
      <c r="O34" s="21"/>
      <c r="P34" s="21"/>
      <c r="Q34" s="21"/>
      <c r="R34" s="21"/>
      <c r="S34" s="21"/>
      <c r="T34" s="21"/>
      <c r="U34" s="21"/>
      <c r="V34" s="76"/>
    </row>
    <row r="35" ht="15.75" spans="1:22">
      <c r="A35" s="23"/>
      <c r="B35" s="24">
        <f>SUM(B24:B34)</f>
        <v>13962247.5</v>
      </c>
      <c r="C35" s="25">
        <f>SUM(C24:C34)</f>
        <v>13962247.5</v>
      </c>
      <c r="D35" s="25">
        <f>SUM(D22:D34)</f>
        <v>13074102.78</v>
      </c>
      <c r="E35" s="25">
        <f>SUM(E24:E34)</f>
        <v>108000</v>
      </c>
      <c r="F35" s="25"/>
      <c r="G35" s="25">
        <f>SUM(G22:G34)</f>
        <v>12612650.11</v>
      </c>
      <c r="H35" s="25">
        <f>SUM(H24:H34)</f>
        <v>108000</v>
      </c>
      <c r="I35" s="25"/>
      <c r="J35" s="25">
        <f>SUM(J24:J34)</f>
        <v>1349597.39</v>
      </c>
      <c r="K35" s="25"/>
      <c r="L35" s="25">
        <f>SUM(L24:L34)</f>
        <v>12312650.11</v>
      </c>
      <c r="M35" s="25">
        <f>SUM(M24:M34)</f>
        <v>108000</v>
      </c>
      <c r="N35" s="25"/>
      <c r="O35" s="25"/>
      <c r="P35" s="25"/>
      <c r="Q35" s="25"/>
      <c r="R35" s="25">
        <f>SUM(R24:R31)</f>
        <v>0</v>
      </c>
      <c r="S35" s="25"/>
      <c r="T35" s="25">
        <f>SUM(T24:T24)</f>
        <v>0</v>
      </c>
      <c r="U35" s="25"/>
      <c r="V35" s="25">
        <f>SUM(V24:V34)</f>
        <v>12420650.11</v>
      </c>
    </row>
    <row r="36" ht="15.75" spans="1:22">
      <c r="A36" s="26"/>
      <c r="B36" s="26"/>
      <c r="C36" s="27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</row>
    <row r="37" ht="43.5" customHeight="1" spans="1:22">
      <c r="A37" s="28" t="s">
        <v>37</v>
      </c>
      <c r="B37" s="28"/>
      <c r="C37" s="28"/>
      <c r="D37" s="28"/>
      <c r="E37" s="28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</row>
    <row r="38" customHeight="1" spans="1:22">
      <c r="A38" s="29" t="s">
        <v>38</v>
      </c>
      <c r="B38" s="29"/>
      <c r="C38" s="29"/>
      <c r="D38" s="29"/>
      <c r="E38" s="29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</row>
    <row r="39" spans="1:22">
      <c r="A39" s="29"/>
      <c r="B39" s="29"/>
      <c r="C39" s="29"/>
      <c r="D39" s="29"/>
      <c r="E39" s="29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</row>
    <row r="40" ht="28.5" customHeight="1" spans="1:22">
      <c r="A40" s="30" t="s">
        <v>39</v>
      </c>
      <c r="B40" s="30"/>
      <c r="C40" s="30"/>
      <c r="D40" s="30"/>
      <c r="E40" s="30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</row>
    <row r="41" customHeight="1" spans="1:22">
      <c r="A41" s="30" t="s">
        <v>40</v>
      </c>
      <c r="B41" s="30"/>
      <c r="C41" s="30"/>
      <c r="D41" s="30"/>
      <c r="E41" s="30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</row>
    <row r="42" customHeight="1" spans="1:22">
      <c r="A42" s="30" t="s">
        <v>41</v>
      </c>
      <c r="B42" s="30"/>
      <c r="C42" s="30"/>
      <c r="D42" s="30"/>
      <c r="E42" s="30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</row>
    <row r="43" customHeight="1" spans="1:22">
      <c r="A43" s="30" t="s">
        <v>42</v>
      </c>
      <c r="B43" s="30"/>
      <c r="C43" s="30"/>
      <c r="D43" s="30"/>
      <c r="E43" s="30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</row>
    <row r="44" customHeight="1" spans="1:22">
      <c r="A44" s="30" t="s">
        <v>43</v>
      </c>
      <c r="B44" s="30"/>
      <c r="C44" s="30"/>
      <c r="D44" s="30"/>
      <c r="E44" s="30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</row>
    <row r="45" spans="1:22">
      <c r="A45" s="26"/>
      <c r="B45" s="26"/>
      <c r="C45" s="27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</row>
    <row r="46" ht="15.75" customHeight="1" spans="1:22">
      <c r="A46" s="31" t="s">
        <v>44</v>
      </c>
      <c r="B46" s="31"/>
      <c r="C46" s="31"/>
      <c r="D46" s="31"/>
      <c r="E46" s="31"/>
      <c r="F46" s="31"/>
      <c r="G46" s="31"/>
      <c r="H46" s="31"/>
      <c r="I46" s="31"/>
      <c r="J46" s="31"/>
      <c r="K46" s="31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</row>
    <row r="47" ht="38.25" customHeight="1" spans="1:22">
      <c r="A47" s="29" t="s">
        <v>38</v>
      </c>
      <c r="B47" s="29"/>
      <c r="C47" s="29"/>
      <c r="D47" s="29"/>
      <c r="E47" s="29"/>
      <c r="F47" s="29" t="s">
        <v>45</v>
      </c>
      <c r="G47" s="29" t="s">
        <v>46</v>
      </c>
      <c r="H47" s="29" t="s">
        <v>47</v>
      </c>
      <c r="I47" s="29" t="s">
        <v>48</v>
      </c>
      <c r="J47" s="29" t="s">
        <v>49</v>
      </c>
      <c r="K47" s="29" t="s">
        <v>50</v>
      </c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</row>
    <row r="48" hidden="1" customHeight="1" spans="1:22">
      <c r="A48" s="30" t="s">
        <v>51</v>
      </c>
      <c r="B48" s="30"/>
      <c r="C48" s="30"/>
      <c r="D48" s="30"/>
      <c r="E48" s="30"/>
      <c r="F48" s="30"/>
      <c r="G48" s="30"/>
      <c r="H48" s="30"/>
      <c r="I48" s="30"/>
      <c r="J48" s="30"/>
      <c r="K48" s="30"/>
      <c r="L48" s="26"/>
      <c r="M48" s="26"/>
      <c r="N48" s="26"/>
      <c r="O48" s="26"/>
      <c r="P48" s="53"/>
      <c r="Q48" s="26"/>
      <c r="R48" s="26"/>
      <c r="S48" s="26"/>
      <c r="T48" s="26"/>
      <c r="U48" s="26"/>
      <c r="V48" s="26"/>
    </row>
    <row r="49" hidden="1" customHeight="1" spans="1:22">
      <c r="A49" s="30" t="s">
        <v>52</v>
      </c>
      <c r="B49" s="30"/>
      <c r="C49" s="30"/>
      <c r="D49" s="30"/>
      <c r="E49" s="30"/>
      <c r="F49" s="30"/>
      <c r="G49" s="30"/>
      <c r="H49" s="30"/>
      <c r="I49" s="30"/>
      <c r="J49" s="30"/>
      <c r="K49" s="30"/>
      <c r="L49" s="26"/>
      <c r="M49" s="26"/>
      <c r="N49" s="26"/>
      <c r="O49" s="26"/>
      <c r="P49" s="53"/>
      <c r="Q49" s="26"/>
      <c r="R49" s="26"/>
      <c r="S49" s="26"/>
      <c r="T49" s="26"/>
      <c r="U49" s="26"/>
      <c r="V49" s="26"/>
    </row>
    <row r="50" hidden="1" customHeight="1" spans="1:22">
      <c r="A50" s="30" t="s">
        <v>53</v>
      </c>
      <c r="B50" s="30"/>
      <c r="C50" s="30"/>
      <c r="D50" s="30"/>
      <c r="E50" s="30"/>
      <c r="F50" s="32"/>
      <c r="G50" s="33"/>
      <c r="H50" s="34"/>
      <c r="I50" s="64"/>
      <c r="J50" s="64"/>
      <c r="K50" s="30"/>
      <c r="L50" s="26"/>
      <c r="M50" s="26"/>
      <c r="N50" s="26"/>
      <c r="O50" s="26"/>
      <c r="P50" s="53"/>
      <c r="Q50" s="26"/>
      <c r="R50" s="26"/>
      <c r="S50" s="26"/>
      <c r="T50" s="26"/>
      <c r="U50" s="26"/>
      <c r="V50" s="26"/>
    </row>
    <row r="51" hidden="1" customHeight="1" spans="1:22">
      <c r="A51" s="30" t="s">
        <v>54</v>
      </c>
      <c r="B51" s="30"/>
      <c r="C51" s="30"/>
      <c r="D51" s="30"/>
      <c r="E51" s="30"/>
      <c r="F51" s="30"/>
      <c r="G51" s="30"/>
      <c r="H51" s="30"/>
      <c r="I51" s="30"/>
      <c r="J51" s="30"/>
      <c r="K51" s="30"/>
      <c r="L51" s="26"/>
      <c r="M51" s="26"/>
      <c r="N51" s="26"/>
      <c r="O51" s="26"/>
      <c r="P51" s="53"/>
      <c r="Q51" s="26"/>
      <c r="R51" s="26"/>
      <c r="S51" s="26"/>
      <c r="T51" s="26"/>
      <c r="U51" s="26"/>
      <c r="V51" s="26"/>
    </row>
    <row r="52" ht="29.85" customHeight="1" spans="1:22">
      <c r="A52" s="35" t="s">
        <v>55</v>
      </c>
      <c r="B52" s="35"/>
      <c r="C52" s="35"/>
      <c r="D52" s="35"/>
      <c r="E52" s="35"/>
      <c r="F52" s="36">
        <v>9063.97</v>
      </c>
      <c r="G52" s="37" t="s">
        <v>56</v>
      </c>
      <c r="H52" s="38" t="s">
        <v>57</v>
      </c>
      <c r="I52" s="65">
        <v>45870</v>
      </c>
      <c r="J52" s="65" t="s">
        <v>33</v>
      </c>
      <c r="K52" s="66" t="s">
        <v>58</v>
      </c>
      <c r="L52" s="26"/>
      <c r="M52" s="26"/>
      <c r="N52" s="26"/>
      <c r="O52" s="26"/>
      <c r="P52" s="53"/>
      <c r="Q52" s="26"/>
      <c r="R52" s="26"/>
      <c r="S52" s="26"/>
      <c r="T52" s="26"/>
      <c r="U52" s="26"/>
      <c r="V52" s="26"/>
    </row>
    <row r="53" customHeight="1" spans="1:22">
      <c r="A53" s="35" t="s">
        <v>59</v>
      </c>
      <c r="B53" s="35"/>
      <c r="C53" s="35"/>
      <c r="D53" s="35"/>
      <c r="E53" s="35"/>
      <c r="F53" s="39">
        <v>9063.97</v>
      </c>
      <c r="G53" s="37" t="s">
        <v>56</v>
      </c>
      <c r="H53" s="40" t="s">
        <v>57</v>
      </c>
      <c r="I53" s="67" t="s">
        <v>32</v>
      </c>
      <c r="J53" s="68">
        <v>45962</v>
      </c>
      <c r="K53" s="66" t="s">
        <v>58</v>
      </c>
      <c r="L53" s="26"/>
      <c r="M53" s="26"/>
      <c r="N53" s="26"/>
      <c r="O53" s="26"/>
      <c r="P53" s="53"/>
      <c r="Q53" s="26"/>
      <c r="R53" s="26"/>
      <c r="S53" s="26"/>
      <c r="T53" s="26"/>
      <c r="U53" s="26"/>
      <c r="V53" s="26"/>
    </row>
    <row r="54" customHeight="1" spans="1:22">
      <c r="A54" s="35" t="s">
        <v>60</v>
      </c>
      <c r="B54" s="35"/>
      <c r="C54" s="35"/>
      <c r="D54" s="35"/>
      <c r="E54" s="35"/>
      <c r="F54" s="39">
        <v>9063.97</v>
      </c>
      <c r="G54" s="37" t="s">
        <v>56</v>
      </c>
      <c r="H54" s="40" t="s">
        <v>57</v>
      </c>
      <c r="I54" s="67" t="s">
        <v>33</v>
      </c>
      <c r="J54" s="67" t="s">
        <v>33</v>
      </c>
      <c r="K54" s="66" t="s">
        <v>58</v>
      </c>
      <c r="L54" s="26"/>
      <c r="M54" s="26"/>
      <c r="N54" s="26"/>
      <c r="O54" s="26"/>
      <c r="P54" s="53"/>
      <c r="Q54" s="26"/>
      <c r="R54" s="26"/>
      <c r="S54" s="26"/>
      <c r="T54" s="26"/>
      <c r="U54" s="26"/>
      <c r="V54" s="26"/>
    </row>
    <row r="55" customHeight="1" spans="1:22">
      <c r="A55" s="35" t="s">
        <v>60</v>
      </c>
      <c r="B55" s="35"/>
      <c r="C55" s="35"/>
      <c r="D55" s="35"/>
      <c r="E55" s="35"/>
      <c r="F55" s="39">
        <f>SUM(9063.97,321187.32)</f>
        <v>330251.29</v>
      </c>
      <c r="G55" s="37"/>
      <c r="H55" s="40" t="s">
        <v>61</v>
      </c>
      <c r="I55" s="68">
        <v>45962</v>
      </c>
      <c r="J55" s="68">
        <v>45962</v>
      </c>
      <c r="K55" s="66" t="s">
        <v>58</v>
      </c>
      <c r="L55" s="26"/>
      <c r="M55" s="26"/>
      <c r="N55" s="26"/>
      <c r="O55" s="26"/>
      <c r="P55" s="53"/>
      <c r="Q55" s="26"/>
      <c r="R55" s="26"/>
      <c r="S55" s="26"/>
      <c r="T55" s="26"/>
      <c r="U55" s="26"/>
      <c r="V55" s="26"/>
    </row>
    <row r="56" customHeight="1" spans="1:22">
      <c r="A56" s="41" t="s">
        <v>62</v>
      </c>
      <c r="B56" s="42"/>
      <c r="C56" s="42"/>
      <c r="D56" s="42"/>
      <c r="E56" s="43"/>
      <c r="F56" s="39">
        <v>330545.11</v>
      </c>
      <c r="G56" s="37"/>
      <c r="H56" s="40" t="s">
        <v>63</v>
      </c>
      <c r="I56" s="68">
        <v>45962</v>
      </c>
      <c r="J56" s="68">
        <v>45962</v>
      </c>
      <c r="K56" s="66" t="s">
        <v>64</v>
      </c>
      <c r="L56" s="26"/>
      <c r="M56" s="26"/>
      <c r="N56" s="26"/>
      <c r="O56" s="26"/>
      <c r="P56" s="53"/>
      <c r="Q56" s="26"/>
      <c r="R56" s="26"/>
      <c r="S56" s="26"/>
      <c r="T56" s="26"/>
      <c r="U56" s="26"/>
      <c r="V56" s="26"/>
    </row>
    <row r="57" s="1" customFormat="1" customHeight="1" spans="1:22">
      <c r="A57" s="41" t="s">
        <v>62</v>
      </c>
      <c r="B57" s="42"/>
      <c r="C57" s="42"/>
      <c r="D57" s="42"/>
      <c r="E57" s="43"/>
      <c r="F57" s="39">
        <v>330545.11</v>
      </c>
      <c r="G57" s="44"/>
      <c r="H57" s="40" t="s">
        <v>63</v>
      </c>
      <c r="I57" s="67" t="s">
        <v>35</v>
      </c>
      <c r="J57" s="67" t="s">
        <v>35</v>
      </c>
      <c r="K57" s="67" t="s">
        <v>64</v>
      </c>
      <c r="L57" s="69"/>
      <c r="M57" s="69"/>
      <c r="N57" s="69"/>
      <c r="O57" s="69"/>
      <c r="P57" s="70"/>
      <c r="Q57" s="69"/>
      <c r="R57" s="69"/>
      <c r="S57" s="69"/>
      <c r="T57" s="69"/>
      <c r="U57" s="69"/>
      <c r="V57" s="69"/>
    </row>
    <row r="58" s="1" customFormat="1" customHeight="1" spans="1:22">
      <c r="A58" s="35" t="s">
        <v>60</v>
      </c>
      <c r="B58" s="35"/>
      <c r="C58" s="35"/>
      <c r="D58" s="35"/>
      <c r="E58" s="35"/>
      <c r="F58" s="39">
        <f>SUM(9063.97,322000)</f>
        <v>331063.97</v>
      </c>
      <c r="G58" s="44"/>
      <c r="H58" s="40" t="s">
        <v>61</v>
      </c>
      <c r="I58" s="67" t="s">
        <v>35</v>
      </c>
      <c r="J58" s="67" t="s">
        <v>35</v>
      </c>
      <c r="K58" s="66" t="s">
        <v>58</v>
      </c>
      <c r="L58" s="69"/>
      <c r="M58" s="69"/>
      <c r="N58" s="69"/>
      <c r="O58" s="69"/>
      <c r="P58" s="70"/>
      <c r="Q58" s="69"/>
      <c r="R58" s="69"/>
      <c r="S58" s="69"/>
      <c r="T58" s="69"/>
      <c r="U58" s="69"/>
      <c r="V58" s="69"/>
    </row>
    <row r="59" s="1" customFormat="1" customHeight="1" spans="1:22">
      <c r="A59" s="45"/>
      <c r="B59" s="46"/>
      <c r="C59" s="46"/>
      <c r="D59" s="46"/>
      <c r="E59" s="47"/>
      <c r="F59" s="48"/>
      <c r="G59" s="44"/>
      <c r="H59" s="44"/>
      <c r="I59" s="44"/>
      <c r="J59" s="44"/>
      <c r="K59" s="44"/>
      <c r="L59" s="69"/>
      <c r="M59" s="69"/>
      <c r="N59" s="69"/>
      <c r="O59" s="69"/>
      <c r="P59" s="70"/>
      <c r="Q59" s="69"/>
      <c r="R59" s="69"/>
      <c r="S59" s="69"/>
      <c r="T59" s="69"/>
      <c r="U59" s="69"/>
      <c r="V59" s="69"/>
    </row>
    <row r="60" customHeight="1" spans="1:22">
      <c r="A60" s="49" t="s">
        <v>65</v>
      </c>
      <c r="B60" s="49"/>
      <c r="C60" s="49"/>
      <c r="D60" s="49"/>
      <c r="E60" s="49"/>
      <c r="F60" s="50">
        <f>SUM(F52:F59)</f>
        <v>1349597.39</v>
      </c>
      <c r="G60" s="51"/>
      <c r="H60" s="51"/>
      <c r="I60" s="51"/>
      <c r="J60" s="51"/>
      <c r="K60" s="51"/>
      <c r="L60" s="26"/>
      <c r="M60" s="26"/>
      <c r="N60" s="26"/>
      <c r="O60" s="26"/>
      <c r="P60" s="53"/>
      <c r="Q60" s="26"/>
      <c r="R60" s="26"/>
      <c r="S60" s="26"/>
      <c r="T60" s="26"/>
      <c r="U60" s="26"/>
      <c r="V60" s="26"/>
    </row>
    <row r="61" hidden="1" customHeight="1" spans="1:22">
      <c r="A61" s="52" t="s">
        <v>66</v>
      </c>
      <c r="B61" s="52"/>
      <c r="C61" s="52"/>
      <c r="D61" s="52"/>
      <c r="E61" s="52"/>
      <c r="F61" s="52"/>
      <c r="G61" s="52"/>
      <c r="H61" s="52"/>
      <c r="I61" s="53"/>
      <c r="J61" s="53"/>
      <c r="K61" s="53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</row>
    <row r="62" customHeight="1" spans="1:22">
      <c r="A62" s="52"/>
      <c r="B62" s="53"/>
      <c r="C62" s="53"/>
      <c r="D62" s="53"/>
      <c r="E62" s="53"/>
      <c r="F62" s="53"/>
      <c r="G62" s="53"/>
      <c r="H62" s="53"/>
      <c r="I62" s="53"/>
      <c r="J62" s="53"/>
      <c r="K62" s="53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</row>
    <row r="63" ht="12.8" customHeight="1" spans="1:22">
      <c r="A63" s="54" t="s">
        <v>67</v>
      </c>
      <c r="B63" s="54"/>
      <c r="C63" s="54"/>
      <c r="D63" s="54"/>
      <c r="E63" s="54"/>
      <c r="F63" s="54"/>
      <c r="G63" s="54"/>
      <c r="H63" s="54"/>
      <c r="I63" s="54"/>
      <c r="J63" s="54"/>
      <c r="K63" s="54"/>
      <c r="L63" s="54"/>
      <c r="M63" s="54"/>
      <c r="N63" s="54"/>
      <c r="O63" s="54"/>
      <c r="P63" s="26"/>
      <c r="Q63" s="26"/>
      <c r="R63" s="26"/>
      <c r="S63" s="26"/>
      <c r="T63" s="26"/>
      <c r="U63" s="26"/>
      <c r="V63" s="26"/>
    </row>
    <row r="64" ht="21" customHeight="1" spans="1:22">
      <c r="A64" s="55" t="s">
        <v>68</v>
      </c>
      <c r="B64" s="56"/>
      <c r="C64" s="56"/>
      <c r="D64" s="56"/>
      <c r="E64" s="56"/>
      <c r="F64" s="56"/>
      <c r="G64" s="56"/>
      <c r="H64" s="56"/>
      <c r="I64" s="56"/>
      <c r="J64" s="56"/>
      <c r="K64" s="71"/>
      <c r="L64" s="72"/>
      <c r="M64" s="72"/>
      <c r="N64" s="72"/>
      <c r="O64" s="72"/>
      <c r="P64" s="26"/>
      <c r="Q64" s="26"/>
      <c r="R64" s="26"/>
      <c r="S64" s="26"/>
      <c r="T64" s="26"/>
      <c r="U64" s="26"/>
      <c r="V64" s="26"/>
    </row>
    <row r="65" ht="118.65" customHeight="1" spans="1:22">
      <c r="A65" s="77"/>
      <c r="B65" s="78"/>
      <c r="C65" s="78"/>
      <c r="D65" s="78"/>
      <c r="E65" s="78"/>
      <c r="F65" s="78"/>
      <c r="G65" s="78"/>
      <c r="H65" s="78"/>
      <c r="I65" s="78"/>
      <c r="J65" s="78"/>
      <c r="K65" s="117"/>
      <c r="L65" s="72"/>
      <c r="M65" s="72"/>
      <c r="N65" s="72"/>
      <c r="O65" s="72"/>
      <c r="P65" s="26"/>
      <c r="Q65" s="26"/>
      <c r="R65" s="26"/>
      <c r="S65" s="26"/>
      <c r="T65" s="26"/>
      <c r="U65" s="26"/>
      <c r="V65" s="26"/>
    </row>
    <row r="66" ht="118.65" customHeight="1" spans="1:22">
      <c r="A66" s="79"/>
      <c r="B66" s="80"/>
      <c r="C66" s="80"/>
      <c r="D66" s="80"/>
      <c r="E66" s="80"/>
      <c r="F66" s="80"/>
      <c r="G66" s="80"/>
      <c r="H66" s="80"/>
      <c r="I66" s="80"/>
      <c r="J66" s="80"/>
      <c r="K66" s="118"/>
      <c r="L66" s="119"/>
      <c r="M66" s="119"/>
      <c r="N66" s="119"/>
      <c r="O66" s="119"/>
      <c r="P66" s="26"/>
      <c r="Q66" s="26"/>
      <c r="R66" s="26"/>
      <c r="S66" s="26"/>
      <c r="T66" s="26"/>
      <c r="U66" s="26"/>
      <c r="V66" s="26"/>
    </row>
    <row r="67" ht="61.15" customHeight="1" spans="1:22">
      <c r="A67" s="81" t="s">
        <v>69</v>
      </c>
      <c r="B67" s="81"/>
      <c r="C67" s="81"/>
      <c r="D67" s="81"/>
      <c r="E67" s="81"/>
      <c r="F67" s="81"/>
      <c r="G67" s="81"/>
      <c r="H67" s="81"/>
      <c r="I67" s="81"/>
      <c r="J67" s="81"/>
      <c r="K67" s="81"/>
      <c r="L67" s="119"/>
      <c r="M67" s="119"/>
      <c r="N67" s="119"/>
      <c r="O67" s="119"/>
      <c r="P67" s="26"/>
      <c r="Q67" s="26"/>
      <c r="R67" s="26"/>
      <c r="S67" s="26"/>
      <c r="T67" s="26"/>
      <c r="U67" s="26"/>
      <c r="V67" s="26"/>
    </row>
    <row r="68" ht="69.4" customHeight="1" spans="1:22">
      <c r="A68" s="81" t="s">
        <v>70</v>
      </c>
      <c r="B68" s="81"/>
      <c r="C68" s="81"/>
      <c r="D68" s="81"/>
      <c r="E68" s="81"/>
      <c r="F68" s="81"/>
      <c r="G68" s="81"/>
      <c r="H68" s="81"/>
      <c r="I68" s="81"/>
      <c r="J68" s="81"/>
      <c r="K68" s="81"/>
      <c r="L68" s="119"/>
      <c r="M68" s="119"/>
      <c r="N68" s="119"/>
      <c r="O68" s="119"/>
      <c r="P68" s="26"/>
      <c r="Q68" s="26"/>
      <c r="R68" s="26"/>
      <c r="S68" s="26"/>
      <c r="T68" s="26"/>
      <c r="U68" s="26"/>
      <c r="V68" s="26"/>
    </row>
    <row r="69" spans="1:22">
      <c r="A69" s="26"/>
      <c r="B69" s="26"/>
      <c r="C69" s="27"/>
      <c r="D69" s="26"/>
      <c r="E69" s="26"/>
      <c r="F69" s="26"/>
      <c r="G69" s="26"/>
      <c r="H69" s="26"/>
      <c r="I69" s="26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</row>
    <row r="70" customHeight="1" spans="1:22">
      <c r="A70" s="82" t="s">
        <v>71</v>
      </c>
      <c r="B70" s="82"/>
      <c r="C70" s="82"/>
      <c r="D70" s="82"/>
      <c r="E70" s="82"/>
      <c r="F70" s="82"/>
      <c r="G70" s="82"/>
      <c r="H70" s="82"/>
      <c r="I70" s="26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</row>
    <row r="71" ht="38.25" customHeight="1" spans="1:22">
      <c r="A71" s="83"/>
      <c r="B71" s="83"/>
      <c r="C71" s="83"/>
      <c r="D71" s="26"/>
      <c r="E71" s="26"/>
      <c r="F71" s="26"/>
      <c r="G71" s="26"/>
      <c r="H71" s="26"/>
      <c r="I71" s="26"/>
      <c r="J71" s="26"/>
      <c r="K71" s="26"/>
      <c r="L71" s="26"/>
      <c r="M71" s="26"/>
      <c r="N71" s="26"/>
      <c r="O71" s="26"/>
      <c r="P71" s="26"/>
      <c r="Q71" s="26"/>
      <c r="R71" s="26"/>
      <c r="S71" s="26"/>
      <c r="T71" s="26"/>
      <c r="U71" s="26"/>
      <c r="V71" s="26"/>
    </row>
    <row r="72" spans="1:22">
      <c r="A72" s="84" t="s">
        <v>72</v>
      </c>
      <c r="B72" s="84"/>
      <c r="C72" s="84"/>
      <c r="D72" s="84"/>
      <c r="E72" s="84"/>
      <c r="F72" s="84"/>
      <c r="G72" s="84"/>
      <c r="H72" s="84"/>
      <c r="I72" s="84"/>
      <c r="J72" s="84"/>
      <c r="K72" s="84"/>
      <c r="L72" s="84"/>
      <c r="M72" s="84"/>
      <c r="N72" s="26"/>
      <c r="O72" s="26"/>
      <c r="P72" s="26"/>
      <c r="Q72" s="26"/>
      <c r="R72" s="26"/>
      <c r="S72" s="26"/>
      <c r="T72" s="26"/>
      <c r="U72" s="26"/>
      <c r="V72" s="26"/>
    </row>
    <row r="73" customHeight="1" spans="1:22">
      <c r="A73" s="85" t="s">
        <v>73</v>
      </c>
      <c r="B73" s="85"/>
      <c r="C73" s="85" t="s">
        <v>74</v>
      </c>
      <c r="D73" s="86" t="s">
        <v>75</v>
      </c>
      <c r="E73" s="86"/>
      <c r="F73" s="86"/>
      <c r="G73" s="87" t="s">
        <v>76</v>
      </c>
      <c r="H73" s="87" t="s">
        <v>77</v>
      </c>
      <c r="I73" s="86" t="s">
        <v>78</v>
      </c>
      <c r="J73" s="86" t="s">
        <v>79</v>
      </c>
      <c r="K73" s="86"/>
      <c r="L73" s="86" t="s">
        <v>80</v>
      </c>
      <c r="M73" s="26"/>
      <c r="N73" s="26"/>
      <c r="O73" s="26"/>
      <c r="P73" s="26"/>
      <c r="Q73" s="26"/>
      <c r="R73" s="26"/>
      <c r="S73" s="26"/>
      <c r="T73" s="26"/>
      <c r="U73" s="26"/>
      <c r="V73" s="26"/>
    </row>
    <row r="74" spans="1:22">
      <c r="A74" s="126" t="s">
        <v>81</v>
      </c>
      <c r="B74" s="89"/>
      <c r="C74" s="90">
        <v>45882</v>
      </c>
      <c r="D74" s="91" t="s">
        <v>82</v>
      </c>
      <c r="E74" s="92"/>
      <c r="F74" s="93"/>
      <c r="G74" s="94">
        <v>4</v>
      </c>
      <c r="H74" s="94">
        <v>1500</v>
      </c>
      <c r="I74" s="120" t="s">
        <v>83</v>
      </c>
      <c r="J74" s="88" t="s">
        <v>84</v>
      </c>
      <c r="K74" s="89"/>
      <c r="L74" s="121">
        <v>98640</v>
      </c>
      <c r="M74" s="26"/>
      <c r="N74" s="26"/>
      <c r="O74" s="26"/>
      <c r="P74" s="26"/>
      <c r="Q74" s="26"/>
      <c r="R74" s="26"/>
      <c r="S74" s="26"/>
      <c r="T74" s="26"/>
      <c r="U74" s="26"/>
      <c r="V74" s="26"/>
    </row>
    <row r="75" spans="1:22">
      <c r="A75" s="127" t="s">
        <v>81</v>
      </c>
      <c r="B75" s="96"/>
      <c r="C75" s="97">
        <v>46008</v>
      </c>
      <c r="D75" s="98" t="s">
        <v>85</v>
      </c>
      <c r="E75" s="99"/>
      <c r="F75" s="100"/>
      <c r="G75" s="101">
        <v>4</v>
      </c>
      <c r="H75" s="102" t="s">
        <v>86</v>
      </c>
      <c r="I75" s="104" t="s">
        <v>83</v>
      </c>
      <c r="J75" s="95" t="s">
        <v>87</v>
      </c>
      <c r="K75" s="96"/>
      <c r="L75" s="122">
        <v>9360</v>
      </c>
      <c r="M75" s="26"/>
      <c r="N75" s="26"/>
      <c r="O75" s="26"/>
      <c r="P75" s="26"/>
      <c r="Q75" s="26"/>
      <c r="R75" s="26"/>
      <c r="S75" s="26"/>
      <c r="T75" s="26"/>
      <c r="U75" s="26"/>
      <c r="V75" s="26"/>
    </row>
    <row r="76" spans="1:22">
      <c r="A76" s="95"/>
      <c r="B76" s="96"/>
      <c r="C76" s="103"/>
      <c r="D76" s="98"/>
      <c r="E76" s="99"/>
      <c r="F76" s="100"/>
      <c r="G76" s="101"/>
      <c r="H76" s="104"/>
      <c r="I76" s="104"/>
      <c r="J76" s="95"/>
      <c r="K76" s="96"/>
      <c r="L76" s="122"/>
      <c r="M76" s="26"/>
      <c r="N76" s="26"/>
      <c r="O76" s="26"/>
      <c r="P76" s="26"/>
      <c r="Q76" s="26"/>
      <c r="R76" s="26"/>
      <c r="S76" s="26"/>
      <c r="T76" s="26"/>
      <c r="U76" s="26"/>
      <c r="V76" s="26"/>
    </row>
    <row r="77" spans="1:22">
      <c r="A77" s="95"/>
      <c r="B77" s="96"/>
      <c r="C77" s="103"/>
      <c r="D77" s="98"/>
      <c r="E77" s="99"/>
      <c r="F77" s="100"/>
      <c r="G77" s="101"/>
      <c r="H77" s="104"/>
      <c r="I77" s="104"/>
      <c r="J77" s="95"/>
      <c r="K77" s="96"/>
      <c r="L77" s="122"/>
      <c r="M77" s="26"/>
      <c r="N77" s="26"/>
      <c r="O77" s="26"/>
      <c r="P77" s="26"/>
      <c r="Q77" s="26"/>
      <c r="R77" s="26"/>
      <c r="S77" s="26"/>
      <c r="T77" s="26"/>
      <c r="U77" s="26"/>
      <c r="V77" s="26"/>
    </row>
    <row r="78" spans="1:22">
      <c r="A78" s="105"/>
      <c r="B78" s="106"/>
      <c r="C78" s="107"/>
      <c r="D78" s="108"/>
      <c r="E78" s="109"/>
      <c r="F78" s="110"/>
      <c r="G78" s="111"/>
      <c r="H78" s="112"/>
      <c r="I78" s="112"/>
      <c r="J78" s="105"/>
      <c r="K78" s="106"/>
      <c r="L78" s="123"/>
      <c r="M78" s="26"/>
      <c r="N78" s="26"/>
      <c r="O78" s="26"/>
      <c r="P78" s="26"/>
      <c r="Q78" s="26"/>
      <c r="R78" s="26"/>
      <c r="S78" s="26"/>
      <c r="T78" s="26"/>
      <c r="U78" s="26"/>
      <c r="V78" s="26"/>
    </row>
    <row r="79" spans="1:22">
      <c r="A79" s="113" t="s">
        <v>65</v>
      </c>
      <c r="B79" s="114"/>
      <c r="C79" s="114"/>
      <c r="D79" s="114"/>
      <c r="E79" s="114"/>
      <c r="F79" s="114"/>
      <c r="G79" s="114"/>
      <c r="H79" s="114"/>
      <c r="I79" s="114"/>
      <c r="J79" s="114"/>
      <c r="K79" s="124"/>
      <c r="L79" s="125">
        <f>SUM(98640,9360)</f>
        <v>108000</v>
      </c>
      <c r="M79" s="26"/>
      <c r="N79" s="26"/>
      <c r="O79" s="26"/>
      <c r="P79" s="26"/>
      <c r="Q79" s="26"/>
      <c r="R79" s="26"/>
      <c r="S79" s="26"/>
      <c r="T79" s="26"/>
      <c r="U79" s="26"/>
      <c r="V79" s="26"/>
    </row>
    <row r="80" spans="1:22">
      <c r="A80" s="26"/>
      <c r="B80" s="26"/>
      <c r="C80" s="27"/>
      <c r="D80" s="26"/>
      <c r="E80" s="26"/>
      <c r="F80" s="26"/>
      <c r="G80" s="26"/>
      <c r="H80" s="26"/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</row>
    <row r="81" spans="1:22">
      <c r="A81" s="26"/>
      <c r="B81" s="26"/>
      <c r="C81" s="27"/>
      <c r="D81" s="26"/>
      <c r="E81" s="26"/>
      <c r="F81" s="26"/>
      <c r="G81" s="26"/>
      <c r="H81" s="26"/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</row>
    <row r="82" spans="1:22">
      <c r="A82" s="26"/>
      <c r="B82" s="26"/>
      <c r="C82" s="27"/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</row>
    <row r="83" spans="1:22">
      <c r="A83" s="26"/>
      <c r="B83" s="26"/>
      <c r="C83" s="27"/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</row>
    <row r="84" spans="1:22">
      <c r="A84" s="26"/>
      <c r="B84" s="26"/>
      <c r="C84" s="27"/>
      <c r="D84" s="26"/>
      <c r="E84" s="26"/>
      <c r="F84" s="26"/>
      <c r="G84" s="26"/>
      <c r="H84" s="26"/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</row>
    <row r="85" spans="1:22">
      <c r="A85" s="26"/>
      <c r="B85" s="26"/>
      <c r="C85" s="27"/>
      <c r="D85" s="26"/>
      <c r="E85" s="26"/>
      <c r="F85" s="26"/>
      <c r="G85" s="26"/>
      <c r="H85" s="26"/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</row>
    <row r="86" spans="1:22">
      <c r="A86" s="26"/>
      <c r="B86" s="26"/>
      <c r="C86" s="27"/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</row>
    <row r="87" spans="1:22">
      <c r="A87" s="26"/>
      <c r="B87" s="26"/>
      <c r="C87" s="27"/>
      <c r="D87" s="26"/>
      <c r="E87" s="26"/>
      <c r="F87" s="26"/>
      <c r="G87" s="26"/>
      <c r="H87" s="26"/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</row>
    <row r="88" spans="1:22">
      <c r="A88" s="26"/>
      <c r="B88" s="26"/>
      <c r="C88" s="27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</row>
    <row r="89" spans="1:22">
      <c r="A89" s="26"/>
      <c r="B89" s="26"/>
      <c r="C89" s="27"/>
      <c r="D89" s="26"/>
      <c r="E89" s="26"/>
      <c r="F89" s="26"/>
      <c r="G89" s="26"/>
      <c r="H89" s="26"/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</row>
    <row r="90" spans="1:22">
      <c r="A90" s="26"/>
      <c r="B90" s="26"/>
      <c r="C90" s="27"/>
      <c r="D90" s="26"/>
      <c r="E90" s="26"/>
      <c r="F90" s="26"/>
      <c r="G90" s="26"/>
      <c r="H90" s="26"/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</row>
    <row r="91" spans="1:22">
      <c r="A91" s="26"/>
      <c r="B91" s="26"/>
      <c r="C91" s="27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</row>
    <row r="92" spans="1:22">
      <c r="A92" s="26"/>
      <c r="B92" s="26"/>
      <c r="C92" s="27"/>
      <c r="D92" s="26"/>
      <c r="E92" s="26"/>
      <c r="F92" s="26"/>
      <c r="G92" s="26"/>
      <c r="H92" s="26"/>
      <c r="I92" s="26"/>
      <c r="J92" s="26"/>
      <c r="K92" s="26"/>
      <c r="L92" s="26"/>
      <c r="M92" s="26"/>
      <c r="N92" s="26"/>
      <c r="O92" s="26"/>
      <c r="P92" s="26"/>
      <c r="Q92" s="26"/>
      <c r="R92" s="26"/>
      <c r="S92" s="26"/>
      <c r="T92" s="26"/>
      <c r="U92" s="26"/>
      <c r="V92" s="26"/>
    </row>
    <row r="93" spans="1:22">
      <c r="A93" s="26"/>
      <c r="B93" s="26"/>
      <c r="C93" s="27"/>
      <c r="D93" s="26"/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  <c r="T93" s="26"/>
      <c r="U93" s="26"/>
      <c r="V93" s="26"/>
    </row>
    <row r="94" spans="1:22">
      <c r="A94" s="26"/>
      <c r="B94" s="26"/>
      <c r="C94" s="27"/>
      <c r="D94" s="26"/>
      <c r="E94" s="26"/>
      <c r="F94" s="26"/>
      <c r="G94" s="26"/>
      <c r="H94" s="26"/>
      <c r="I94" s="26"/>
      <c r="J94" s="26"/>
      <c r="K94" s="26"/>
      <c r="L94" s="26"/>
      <c r="M94" s="26"/>
      <c r="N94" s="26"/>
      <c r="O94" s="26"/>
      <c r="P94" s="26"/>
      <c r="Q94" s="26"/>
      <c r="R94" s="26"/>
      <c r="S94" s="26"/>
      <c r="T94" s="26"/>
      <c r="U94" s="26"/>
      <c r="V94" s="26"/>
    </row>
    <row r="95" spans="1:22">
      <c r="A95" s="26"/>
      <c r="B95" s="26"/>
      <c r="C95" s="27"/>
      <c r="D95" s="26"/>
      <c r="E95" s="26"/>
      <c r="F95" s="26"/>
      <c r="G95" s="26"/>
      <c r="H95" s="26"/>
      <c r="I95" s="26"/>
      <c r="J95" s="26"/>
      <c r="K95" s="26"/>
      <c r="L95" s="26"/>
      <c r="M95" s="26"/>
      <c r="N95" s="26"/>
      <c r="O95" s="26"/>
      <c r="P95" s="26"/>
      <c r="Q95" s="26"/>
      <c r="R95" s="26"/>
      <c r="S95" s="26"/>
      <c r="T95" s="26"/>
      <c r="U95" s="26"/>
      <c r="V95" s="26"/>
    </row>
    <row r="96" spans="1:22">
      <c r="A96" s="26"/>
      <c r="B96" s="26"/>
      <c r="C96" s="27"/>
      <c r="D96" s="26"/>
      <c r="E96" s="26"/>
      <c r="F96" s="26"/>
      <c r="G96" s="26"/>
      <c r="H96" s="26"/>
      <c r="I96" s="26"/>
      <c r="J96" s="26"/>
      <c r="K96" s="26"/>
      <c r="L96" s="26"/>
      <c r="M96" s="26"/>
      <c r="N96" s="26"/>
      <c r="O96" s="26"/>
      <c r="P96" s="26"/>
      <c r="Q96" s="26"/>
      <c r="R96" s="26"/>
      <c r="S96" s="26"/>
      <c r="T96" s="26"/>
      <c r="U96" s="26"/>
      <c r="V96" s="26"/>
    </row>
    <row r="97" spans="1:22">
      <c r="A97" s="26"/>
      <c r="B97" s="26"/>
      <c r="C97" s="27"/>
      <c r="D97" s="26"/>
      <c r="E97" s="26"/>
      <c r="F97" s="26"/>
      <c r="G97" s="26"/>
      <c r="H97" s="26"/>
      <c r="I97" s="26"/>
      <c r="J97" s="26"/>
      <c r="K97" s="26"/>
      <c r="L97" s="26"/>
      <c r="M97" s="26"/>
      <c r="N97" s="26"/>
      <c r="O97" s="26"/>
      <c r="P97" s="26"/>
      <c r="Q97" s="26"/>
      <c r="R97" s="26"/>
      <c r="S97" s="26"/>
      <c r="T97" s="26"/>
      <c r="U97" s="26"/>
      <c r="V97" s="26"/>
    </row>
    <row r="98" spans="1:22">
      <c r="A98" s="26"/>
      <c r="B98" s="26"/>
      <c r="C98" s="27"/>
      <c r="D98" s="26"/>
      <c r="E98" s="26"/>
      <c r="F98" s="26"/>
      <c r="G98" s="26"/>
      <c r="H98" s="26"/>
      <c r="I98" s="26"/>
      <c r="J98" s="26"/>
      <c r="K98" s="26"/>
      <c r="L98" s="26"/>
      <c r="M98" s="26"/>
      <c r="N98" s="26"/>
      <c r="O98" s="26"/>
      <c r="P98" s="26"/>
      <c r="Q98" s="26"/>
      <c r="R98" s="26"/>
      <c r="S98" s="26"/>
      <c r="T98" s="26"/>
      <c r="U98" s="26"/>
      <c r="V98" s="26"/>
    </row>
    <row r="99" spans="1:22">
      <c r="A99" s="26"/>
      <c r="B99" s="26"/>
      <c r="C99" s="27"/>
      <c r="D99" s="26"/>
      <c r="E99" s="26"/>
      <c r="F99" s="26"/>
      <c r="G99" s="26"/>
      <c r="H99" s="26"/>
      <c r="I99" s="26"/>
      <c r="J99" s="26"/>
      <c r="K99" s="26"/>
      <c r="L99" s="26"/>
      <c r="M99" s="26"/>
      <c r="N99" s="26"/>
      <c r="O99" s="26"/>
      <c r="P99" s="26"/>
      <c r="Q99" s="26"/>
      <c r="R99" s="26"/>
      <c r="S99" s="26"/>
      <c r="T99" s="26"/>
      <c r="U99" s="26"/>
      <c r="V99" s="26"/>
    </row>
    <row r="100" spans="1:22">
      <c r="A100" s="26"/>
      <c r="B100" s="26"/>
      <c r="C100" s="27"/>
      <c r="D100" s="26"/>
      <c r="E100" s="26"/>
      <c r="F100" s="26"/>
      <c r="G100" s="26"/>
      <c r="H100" s="26"/>
      <c r="I100" s="26"/>
      <c r="J100" s="26"/>
      <c r="K100" s="26"/>
      <c r="L100" s="26"/>
      <c r="M100" s="26"/>
      <c r="N100" s="26"/>
      <c r="O100" s="26"/>
      <c r="P100" s="26"/>
      <c r="Q100" s="26"/>
      <c r="R100" s="26"/>
      <c r="S100" s="26"/>
      <c r="T100" s="26"/>
      <c r="U100" s="26"/>
      <c r="V100" s="26"/>
    </row>
    <row r="101" spans="1:22">
      <c r="A101" s="26"/>
      <c r="B101" s="26"/>
      <c r="C101" s="27"/>
      <c r="D101" s="26"/>
      <c r="E101" s="26"/>
      <c r="F101" s="26"/>
      <c r="G101" s="26"/>
      <c r="H101" s="26"/>
      <c r="I101" s="26"/>
      <c r="J101" s="26"/>
      <c r="K101" s="26"/>
      <c r="L101" s="26"/>
      <c r="M101" s="26"/>
      <c r="N101" s="26"/>
      <c r="O101" s="26"/>
      <c r="P101" s="26"/>
      <c r="Q101" s="26"/>
      <c r="R101" s="26"/>
      <c r="S101" s="26"/>
      <c r="T101" s="26"/>
      <c r="U101" s="26"/>
      <c r="V101" s="26"/>
    </row>
    <row r="102" spans="1:22">
      <c r="A102" s="26"/>
      <c r="B102" s="26"/>
      <c r="C102" s="27"/>
      <c r="D102" s="26"/>
      <c r="E102" s="26"/>
      <c r="F102" s="26"/>
      <c r="G102" s="26"/>
      <c r="H102" s="26"/>
      <c r="I102" s="26"/>
      <c r="J102" s="26"/>
      <c r="K102" s="26"/>
      <c r="L102" s="26"/>
      <c r="M102" s="26"/>
      <c r="N102" s="26"/>
      <c r="O102" s="26"/>
      <c r="P102" s="26"/>
      <c r="Q102" s="26"/>
      <c r="R102" s="26"/>
      <c r="S102" s="26"/>
      <c r="T102" s="26"/>
      <c r="U102" s="26"/>
      <c r="V102" s="26"/>
    </row>
    <row r="103" spans="1:22">
      <c r="A103" s="26"/>
      <c r="B103" s="26"/>
      <c r="C103" s="27"/>
      <c r="D103" s="26"/>
      <c r="E103" s="26"/>
      <c r="F103" s="26"/>
      <c r="G103" s="26"/>
      <c r="H103" s="26"/>
      <c r="I103" s="26"/>
      <c r="J103" s="26"/>
      <c r="K103" s="26"/>
      <c r="L103" s="26"/>
      <c r="M103" s="26"/>
      <c r="N103" s="26"/>
      <c r="O103" s="26"/>
      <c r="P103" s="26"/>
      <c r="Q103" s="26"/>
      <c r="R103" s="26"/>
      <c r="S103" s="26"/>
      <c r="T103" s="26"/>
      <c r="U103" s="26"/>
      <c r="V103" s="26"/>
    </row>
    <row r="104" spans="1:22">
      <c r="A104" s="26"/>
      <c r="B104" s="26"/>
      <c r="C104" s="27"/>
      <c r="D104" s="26"/>
      <c r="E104" s="26"/>
      <c r="F104" s="26"/>
      <c r="G104" s="26"/>
      <c r="H104" s="26"/>
      <c r="I104" s="26"/>
      <c r="J104" s="26"/>
      <c r="K104" s="26"/>
      <c r="L104" s="26"/>
      <c r="M104" s="26"/>
      <c r="N104" s="26"/>
      <c r="O104" s="26"/>
      <c r="P104" s="26"/>
      <c r="Q104" s="26"/>
      <c r="R104" s="26"/>
      <c r="S104" s="26"/>
      <c r="T104" s="26"/>
      <c r="U104" s="26"/>
      <c r="V104" s="26"/>
    </row>
    <row r="105" spans="1:22">
      <c r="A105" s="26"/>
      <c r="B105" s="26"/>
      <c r="C105" s="27"/>
      <c r="D105" s="26"/>
      <c r="E105" s="26"/>
      <c r="F105" s="26"/>
      <c r="G105" s="26"/>
      <c r="H105" s="26"/>
      <c r="I105" s="26"/>
      <c r="J105" s="26"/>
      <c r="K105" s="26"/>
      <c r="L105" s="26"/>
      <c r="M105" s="26"/>
      <c r="N105" s="26"/>
      <c r="O105" s="26"/>
      <c r="P105" s="26"/>
      <c r="Q105" s="26"/>
      <c r="R105" s="26"/>
      <c r="S105" s="26"/>
      <c r="T105" s="26"/>
      <c r="U105" s="26"/>
      <c r="V105" s="26"/>
    </row>
    <row r="106" spans="1:22">
      <c r="A106" s="26"/>
      <c r="B106" s="26"/>
      <c r="C106" s="27"/>
      <c r="D106" s="26"/>
      <c r="E106" s="26"/>
      <c r="F106" s="26"/>
      <c r="G106" s="26"/>
      <c r="H106" s="26"/>
      <c r="I106" s="26"/>
      <c r="J106" s="26"/>
      <c r="K106" s="26"/>
      <c r="L106" s="26"/>
      <c r="M106" s="26"/>
      <c r="N106" s="26"/>
      <c r="O106" s="26"/>
      <c r="P106" s="26"/>
      <c r="Q106" s="26"/>
      <c r="R106" s="26"/>
      <c r="S106" s="26"/>
      <c r="T106" s="26"/>
      <c r="U106" s="26"/>
      <c r="V106" s="26"/>
    </row>
    <row r="107" spans="1:22">
      <c r="A107" s="26"/>
      <c r="B107" s="26"/>
      <c r="C107" s="27"/>
      <c r="D107" s="26"/>
      <c r="E107" s="26"/>
      <c r="F107" s="26"/>
      <c r="G107" s="26"/>
      <c r="H107" s="26"/>
      <c r="I107" s="26"/>
      <c r="J107" s="26"/>
      <c r="K107" s="26"/>
      <c r="L107" s="26"/>
      <c r="M107" s="26"/>
      <c r="N107" s="26"/>
      <c r="O107" s="26"/>
      <c r="P107" s="26"/>
      <c r="Q107" s="26"/>
      <c r="R107" s="26"/>
      <c r="S107" s="26"/>
      <c r="T107" s="26"/>
      <c r="U107" s="26"/>
      <c r="V107" s="26"/>
    </row>
    <row r="108" spans="1:22">
      <c r="A108" s="26"/>
      <c r="B108" s="26"/>
      <c r="C108" s="27"/>
      <c r="D108" s="26"/>
      <c r="E108" s="26"/>
      <c r="F108" s="26"/>
      <c r="G108" s="26"/>
      <c r="H108" s="26"/>
      <c r="I108" s="26"/>
      <c r="J108" s="26"/>
      <c r="K108" s="26"/>
      <c r="L108" s="26"/>
      <c r="M108" s="26"/>
      <c r="N108" s="26"/>
      <c r="O108" s="26"/>
      <c r="P108" s="26"/>
      <c r="Q108" s="26"/>
      <c r="R108" s="26"/>
      <c r="S108" s="26"/>
      <c r="T108" s="26"/>
      <c r="U108" s="26"/>
      <c r="V108" s="26"/>
    </row>
    <row r="109" spans="1:22">
      <c r="A109" s="26"/>
      <c r="B109" s="26"/>
      <c r="C109" s="27"/>
      <c r="D109" s="26"/>
      <c r="E109" s="26"/>
      <c r="F109" s="26"/>
      <c r="G109" s="26"/>
      <c r="H109" s="26"/>
      <c r="I109" s="26"/>
      <c r="J109" s="26"/>
      <c r="K109" s="26"/>
      <c r="L109" s="26"/>
      <c r="M109" s="26"/>
      <c r="N109" s="26"/>
      <c r="O109" s="26"/>
      <c r="P109" s="26"/>
      <c r="Q109" s="26"/>
      <c r="R109" s="26"/>
      <c r="S109" s="26"/>
      <c r="T109" s="26"/>
      <c r="U109" s="26"/>
      <c r="V109" s="26"/>
    </row>
    <row r="110" spans="1:22">
      <c r="A110" s="26"/>
      <c r="B110" s="26"/>
      <c r="C110" s="27"/>
      <c r="D110" s="26"/>
      <c r="E110" s="26"/>
      <c r="F110" s="26"/>
      <c r="G110" s="26"/>
      <c r="H110" s="26"/>
      <c r="I110" s="26"/>
      <c r="J110" s="26"/>
      <c r="K110" s="26"/>
      <c r="L110" s="26"/>
      <c r="M110" s="26"/>
      <c r="N110" s="26"/>
      <c r="O110" s="26"/>
      <c r="P110" s="26"/>
      <c r="Q110" s="26"/>
      <c r="R110" s="26"/>
      <c r="S110" s="26"/>
      <c r="T110" s="26"/>
      <c r="U110" s="26"/>
      <c r="V110" s="26"/>
    </row>
    <row r="111" spans="1:22">
      <c r="A111" s="26"/>
      <c r="B111" s="26"/>
      <c r="C111" s="27"/>
      <c r="D111" s="26"/>
      <c r="E111" s="26"/>
      <c r="F111" s="26"/>
      <c r="G111" s="26"/>
      <c r="H111" s="26"/>
      <c r="I111" s="26"/>
      <c r="J111" s="26"/>
      <c r="K111" s="26"/>
      <c r="L111" s="26"/>
      <c r="M111" s="26"/>
      <c r="N111" s="26"/>
      <c r="O111" s="26"/>
      <c r="P111" s="26"/>
      <c r="Q111" s="26"/>
      <c r="R111" s="26"/>
      <c r="S111" s="26"/>
      <c r="T111" s="26"/>
      <c r="U111" s="26"/>
      <c r="V111" s="26"/>
    </row>
    <row r="112" spans="1:22">
      <c r="A112" s="26"/>
      <c r="B112" s="26"/>
      <c r="C112" s="27"/>
      <c r="D112" s="26"/>
      <c r="E112" s="26"/>
      <c r="F112" s="26"/>
      <c r="G112" s="26"/>
      <c r="H112" s="26"/>
      <c r="I112" s="26"/>
      <c r="J112" s="26"/>
      <c r="K112" s="26"/>
      <c r="L112" s="26"/>
      <c r="M112" s="26"/>
      <c r="N112" s="26"/>
      <c r="O112" s="26"/>
      <c r="P112" s="26"/>
      <c r="Q112" s="26"/>
      <c r="R112" s="26"/>
      <c r="S112" s="26"/>
      <c r="T112" s="26"/>
      <c r="U112" s="26"/>
      <c r="V112" s="26"/>
    </row>
    <row r="113" spans="1:22">
      <c r="A113" s="26"/>
      <c r="B113" s="26"/>
      <c r="C113" s="27"/>
      <c r="D113" s="26"/>
      <c r="E113" s="26"/>
      <c r="F113" s="26"/>
      <c r="G113" s="26"/>
      <c r="H113" s="26"/>
      <c r="I113" s="26"/>
      <c r="J113" s="26"/>
      <c r="K113" s="26"/>
      <c r="L113" s="26"/>
      <c r="M113" s="26"/>
      <c r="N113" s="26"/>
      <c r="O113" s="26"/>
      <c r="P113" s="26"/>
      <c r="Q113" s="26"/>
      <c r="R113" s="26"/>
      <c r="S113" s="26"/>
      <c r="T113" s="26"/>
      <c r="U113" s="26"/>
      <c r="V113" s="26"/>
    </row>
    <row r="114" spans="1:22">
      <c r="A114" s="26"/>
      <c r="B114" s="26"/>
      <c r="C114" s="27"/>
      <c r="D114" s="26"/>
      <c r="E114" s="26"/>
      <c r="F114" s="26"/>
      <c r="G114" s="26"/>
      <c r="H114" s="26"/>
      <c r="I114" s="26"/>
      <c r="J114" s="26"/>
      <c r="K114" s="26"/>
      <c r="L114" s="26"/>
      <c r="M114" s="26"/>
      <c r="N114" s="26"/>
      <c r="O114" s="26"/>
      <c r="P114" s="26"/>
      <c r="Q114" s="26"/>
      <c r="R114" s="26"/>
      <c r="S114" s="26"/>
      <c r="T114" s="26"/>
      <c r="U114" s="26"/>
      <c r="V114" s="26"/>
    </row>
    <row r="115" spans="1:22">
      <c r="A115" s="115"/>
      <c r="B115" s="115"/>
      <c r="C115" s="116"/>
      <c r="D115" s="115"/>
      <c r="E115" s="115"/>
      <c r="F115" s="115"/>
      <c r="G115" s="115"/>
      <c r="H115" s="115"/>
      <c r="I115" s="115"/>
      <c r="J115" s="115"/>
      <c r="K115" s="115"/>
      <c r="L115" s="115"/>
      <c r="M115" s="115"/>
      <c r="N115" s="115"/>
      <c r="O115" s="115"/>
      <c r="P115" s="115"/>
      <c r="Q115" s="115"/>
      <c r="R115" s="115"/>
      <c r="S115" s="115"/>
      <c r="T115" s="115"/>
      <c r="U115" s="115"/>
      <c r="V115" s="115"/>
    </row>
  </sheetData>
  <autoFilter ref="A47:K61">
    <extLst/>
  </autoFilter>
  <mergeCells count="77">
    <mergeCell ref="A1:V1"/>
    <mergeCell ref="A3:V3"/>
    <mergeCell ref="A5:V5"/>
    <mergeCell ref="A6:N6"/>
    <mergeCell ref="A7:N7"/>
    <mergeCell ref="A8:V8"/>
    <mergeCell ref="A9:N9"/>
    <mergeCell ref="A10:N10"/>
    <mergeCell ref="A11:V11"/>
    <mergeCell ref="A12:N12"/>
    <mergeCell ref="A13:V13"/>
    <mergeCell ref="A14:V14"/>
    <mergeCell ref="A15:O15"/>
    <mergeCell ref="A16:V16"/>
    <mergeCell ref="A17:V17"/>
    <mergeCell ref="A18:V18"/>
    <mergeCell ref="C19:V19"/>
    <mergeCell ref="D20:F20"/>
    <mergeCell ref="G20:I20"/>
    <mergeCell ref="K20:N20"/>
    <mergeCell ref="O20:P20"/>
    <mergeCell ref="R20:S20"/>
    <mergeCell ref="T20:U20"/>
    <mergeCell ref="A37:E37"/>
    <mergeCell ref="A40:E40"/>
    <mergeCell ref="A41:E41"/>
    <mergeCell ref="A42:E42"/>
    <mergeCell ref="A43:E43"/>
    <mergeCell ref="A44:E44"/>
    <mergeCell ref="A46:K46"/>
    <mergeCell ref="A47:E47"/>
    <mergeCell ref="A48:E48"/>
    <mergeCell ref="A49:E49"/>
    <mergeCell ref="A50:E50"/>
    <mergeCell ref="A51:E51"/>
    <mergeCell ref="A52:E52"/>
    <mergeCell ref="A53:E53"/>
    <mergeCell ref="A54:E54"/>
    <mergeCell ref="A55:E55"/>
    <mergeCell ref="A56:E56"/>
    <mergeCell ref="A57:E57"/>
    <mergeCell ref="A58:E58"/>
    <mergeCell ref="A59:E59"/>
    <mergeCell ref="A60:E60"/>
    <mergeCell ref="A61:H61"/>
    <mergeCell ref="A63:O63"/>
    <mergeCell ref="A67:K67"/>
    <mergeCell ref="A68:K68"/>
    <mergeCell ref="A70:H70"/>
    <mergeCell ref="A71:C71"/>
    <mergeCell ref="A72:M72"/>
    <mergeCell ref="A73:B73"/>
    <mergeCell ref="D73:F73"/>
    <mergeCell ref="J73:K73"/>
    <mergeCell ref="A74:B74"/>
    <mergeCell ref="D74:F74"/>
    <mergeCell ref="J74:K74"/>
    <mergeCell ref="A75:B75"/>
    <mergeCell ref="D75:F75"/>
    <mergeCell ref="J75:K75"/>
    <mergeCell ref="A76:B76"/>
    <mergeCell ref="D76:F76"/>
    <mergeCell ref="J76:K76"/>
    <mergeCell ref="A77:B77"/>
    <mergeCell ref="D77:F77"/>
    <mergeCell ref="J77:K77"/>
    <mergeCell ref="A78:B78"/>
    <mergeCell ref="D78:F78"/>
    <mergeCell ref="J78:K78"/>
    <mergeCell ref="A79:K79"/>
    <mergeCell ref="A19:A21"/>
    <mergeCell ref="B20:B21"/>
    <mergeCell ref="C20:C21"/>
    <mergeCell ref="V20:V21"/>
    <mergeCell ref="A38:E39"/>
    <mergeCell ref="L64:O65"/>
    <mergeCell ref="A64:K66"/>
  </mergeCells>
  <pageMargins left="0.511805555555556" right="0.511805555555556" top="0.634722222222222" bottom="0.551388888888889" header="0.511811023622047" footer="0.315277777777778"/>
  <pageSetup paperSize="9" orientation="landscape" horizontalDpi="300" verticalDpi="300"/>
  <headerFooter>
    <oddFooter>&amp;LÁrea Responsável: SUPECC/SGI/SES&amp;RPág &amp;P de &amp;N - &amp;D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LibreOffice/7.6.3.2$Windows_X86_64 LibreOffice_project/29d686fea9f6705b262d369fede658f824154cc0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POLICLINICA QUIRINOPOLIS-IPGSE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Kátia Mendes Magalhães</dc:creator>
  <cp:lastModifiedBy>larissapimenta</cp:lastModifiedBy>
  <cp:revision>67</cp:revision>
  <dcterms:created xsi:type="dcterms:W3CDTF">2025-01-22T12:14:00Z</dcterms:created>
  <dcterms:modified xsi:type="dcterms:W3CDTF">2026-02-11T17:39:28Z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673549DC1F704C548ADAC46526AE23F2_13</vt:lpwstr>
  </property>
  <property fmtid="{D5CDD505-2E9C-101B-9397-08002B2CF9AE}" pid="3" name="KSOProductBuildVer">
    <vt:lpwstr>1046-12.2.0.13306</vt:lpwstr>
  </property>
</Properties>
</file>