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10" tabRatio="500"/>
  </bookViews>
  <sheets>
    <sheet name="POLICLINICA QUIRINOPOLIS-IPGSE" sheetId="1" r:id="rId1"/>
  </sheets>
  <definedNames>
    <definedName name="_xlnm._FilterDatabase" localSheetId="0" hidden="1">'POLICLINICA QUIRINOPOLIS-IPGSE'!$A$44:$K$55</definedName>
    <definedName name="_xlnm.Print_Area" localSheetId="0">'POLICLINICA QUIRINOPOLIS-IPGSE'!$A$1:$V$68</definedName>
    <definedName name="_xlnm.Print_Titles" localSheetId="0">'POLICLINICA QUIRINOPOLIS-IPGSE'!$43:$44</definedName>
  </definedNames>
  <calcPr calcId="144525"/>
</workbook>
</file>

<file path=xl/comments1.xml><?xml version="1.0" encoding="utf-8"?>
<comments xmlns="http://schemas.openxmlformats.org/spreadsheetml/2006/main">
  <authors>
    <author>larissapimenta</author>
    <author>Autor desconhecido</author>
  </authors>
  <commentList>
    <comment ref="D22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068.00094 - R$ 4.282.496,98
068.00095 - R$ 3.226.583,50 - Anulação total em 25/06/25
211.00051 - R$ 69.811,24 - Anulação total em 04/09/25
211.00052 - R$ 6.453.167,02 - Anulação de R$ 9.063,97 em 13/10/25</t>
        </r>
      </text>
    </comment>
    <comment ref="D23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211.00059 - R$ 3.226.583,50
Anulação de Empenho
00059.001 - 330.545,11 (em 13/11/25)
00059.002 - 321.187,32 (em 13/11/25)
00059.003 - 9.063,97 (em 27/11/25)</t>
        </r>
      </text>
    </comment>
    <comment ref="B24" authorId="1">
      <text>
        <r>
          <rPr>
            <sz val="10"/>
            <rFont val="Arial"/>
            <charset val="134"/>
          </rPr>
          <t xml:space="preserve">CUSTEIO </t>
        </r>
      </text>
    </comment>
    <comment ref="C24" authorId="1">
      <text>
        <r>
          <rPr>
            <sz val="10"/>
            <rFont val="Arial"/>
            <charset val="134"/>
          </rPr>
          <t xml:space="preserve">CUSTEIO </t>
        </r>
      </text>
    </comment>
    <comment ref="E24" authorId="1">
      <text>
        <r>
          <rPr>
            <sz val="10"/>
            <rFont val="Arial"/>
            <charset val="134"/>
          </rPr>
          <t xml:space="preserve">PROCESSO 202400010079760
</t>
        </r>
      </text>
    </comment>
    <comment ref="G24" authorId="1">
      <text>
        <r>
          <rPr>
            <sz val="10"/>
            <rFont val="Arial"/>
            <charset val="134"/>
          </rPr>
          <t>713749,49
713749,49
1.444.618,93
1.444.618,93</t>
        </r>
      </text>
    </comment>
    <comment ref="L24" authorId="1">
      <text>
        <r>
          <rPr>
            <sz val="10"/>
            <rFont val="Arial"/>
            <charset val="134"/>
          </rPr>
          <t>713.749,49
1.444.618,93</t>
        </r>
      </text>
    </comment>
    <comment ref="B25" authorId="1">
      <text>
        <r>
          <rPr>
            <sz val="10"/>
            <rFont val="Arial"/>
            <charset val="1"/>
          </rPr>
          <t xml:space="preserve">CUSTEIO </t>
        </r>
      </text>
    </comment>
    <comment ref="C25" authorId="1">
      <text>
        <r>
          <rPr>
            <sz val="10"/>
            <rFont val="Arial"/>
            <charset val="1"/>
          </rPr>
          <t xml:space="preserve">CUSTEIO </t>
        </r>
      </text>
    </comment>
    <comment ref="G25" authorId="1">
      <text>
        <r>
          <rPr>
            <sz val="9"/>
            <color rgb="FF333333"/>
            <rFont val="Arial"/>
            <charset val="134"/>
          </rPr>
          <t>713.749,5
1.435.554,95
108.672,83</t>
        </r>
      </text>
    </comment>
    <comment ref="H25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L25" authorId="1">
      <text>
        <r>
          <rPr>
            <sz val="10"/>
            <rFont val="Arial"/>
            <charset val="1"/>
          </rPr>
          <t>713.749,49
1.444.618,93</t>
        </r>
      </text>
    </comment>
    <comment ref="M25" authorId="1">
      <text>
        <r>
          <rPr>
            <sz val="10"/>
            <rFont val="Arial"/>
            <charset val="1"/>
          </rPr>
          <t xml:space="preserve">PROCESSO 202400010079760
</t>
        </r>
      </text>
    </comment>
    <comment ref="B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</t>
        </r>
      </text>
    </comment>
    <comment ref="L26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713.749,50
Fundo rescisório - 108.672,83
Custeio - 1.435.554,95</t>
        </r>
      </text>
    </comment>
    <comment ref="B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7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- 60.000,00
Fundo Rescisório  - 108.672,83</t>
        </r>
      </text>
    </comment>
    <comment ref="B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8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- 713.749,50 + 1.435.554,95 
Fundo rescisório - 108.672,83</t>
        </r>
      </text>
    </comment>
    <comment ref="B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
</t>
        </r>
      </text>
    </comment>
    <comment ref="C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2.327.041,25
</t>
        </r>
      </text>
    </comment>
    <comment ref="L29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Fundo rescisório - 108.672,83
Custeio - 50.936,03</t>
        </r>
      </text>
    </comment>
    <comment ref="B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C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 - 2.327.041,25</t>
        </r>
      </text>
    </comment>
    <comment ref="E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Processo: 202400010079760
</t>
        </r>
      </text>
    </comment>
    <comment ref="J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Provisão energia - 60.000,00
Provisão Planisa - 9.063,97
Glosa de metas 01 de 02 - 330.545,11
Provisão Glosa de metas 01 de 02- 321.187,32</t>
        </r>
      </text>
    </comment>
    <comment ref="L30" authorId="0">
      <text>
        <r>
          <rPr>
            <b/>
            <sz val="9"/>
            <rFont val="Arial"/>
            <charset val="0"/>
          </rPr>
          <t>larissapimenta:</t>
        </r>
        <r>
          <rPr>
            <sz val="9"/>
            <rFont val="Arial"/>
            <charset val="0"/>
          </rPr>
          <t xml:space="preserve">
Custeio: 1.497.572,02
Fundo de Provisão - 108.672,83</t>
        </r>
      </text>
    </comment>
  </commentList>
</comments>
</file>

<file path=xl/sharedStrings.xml><?xml version="1.0" encoding="utf-8"?>
<sst xmlns="http://schemas.openxmlformats.org/spreadsheetml/2006/main" count="115" uniqueCount="83">
  <si>
    <t>Relatório Resumido da Execução Orçamentária e Financeira por Contrato de Gestão</t>
  </si>
  <si>
    <t>Mês/Ano: Julho a Novembro/2025</t>
  </si>
  <si>
    <t>Órgão Contratante: SECRETARIA DE ESTADO DA SAÚDE – SES/GO.</t>
  </si>
  <si>
    <t>CNPJ: 02.529.964/0001-57</t>
  </si>
  <si>
    <t>Organização Social Contratada :INSTITUTO DE PLANEJAMENTO E GESTAO DE SERVICOS ESPECIALIZADOS - IPGSE</t>
  </si>
  <si>
    <t>CNPJ: 18.176.322/0001-51</t>
  </si>
  <si>
    <t>Unidade Gerida: Policlínica Estadual da Região Sudoeste – Unidade Quirinópolis</t>
  </si>
  <si>
    <t>CNPJ: 18.176.322/0003-13</t>
  </si>
  <si>
    <t>Termo de Colaboração nº 24/2025 – SES.</t>
  </si>
  <si>
    <t>Vigência do Contrato de Gestão - Início 01/07/2025 Término 01/07/2028 (Termo de Colaboração nº 24/2025).</t>
  </si>
  <si>
    <t>Previsão de Repasse Mensal do Contrato de Gestão; R$ 2.327.041,25 (Termo de Colaboração). Processo nº: 202400010033097</t>
  </si>
  <si>
    <t xml:space="preserve">Previsão de Repasse Mensal do Contrato de Gestão/ADITIVO - Investimentos : R$ 98.640,00.  Processo nº: 202400010079760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</si>
  <si>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</si>
  <si>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</si>
  <si>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</si>
  <si>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</si>
  <si>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</si>
  <si>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</si>
  <si>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</si>
  <si>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</si>
  <si>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</si>
  <si>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</si>
  <si>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</si>
  <si>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</si>
  <si>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</si>
  <si>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</si>
  <si>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</si>
  <si>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</si>
  <si>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</si>
  <si>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</si>
  <si>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</si>
  <si>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>mai/25</t>
  </si>
  <si>
    <t>set/25</t>
  </si>
  <si>
    <t>out/25</t>
  </si>
  <si>
    <t>ago/25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</si>
  <si>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</si>
  <si>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</si>
  <si>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</si>
  <si>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</si>
  <si>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</si>
  <si>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</si>
  <si>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</si>
  <si>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</si>
  <si>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</si>
  <si>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</si>
  <si>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</si>
  <si>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</si>
  <si>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</si>
  <si>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</si>
  <si>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 Servidores cedidos.</t>
  </si>
  <si>
    <t>Glosa -Residentes (Programa de Residência Médica).</t>
  </si>
  <si>
    <t>*GlosaFundo Rescisório</t>
  </si>
  <si>
    <t>Outras Glosas.</t>
  </si>
  <si>
    <t>Desconto planisa Agosto/25</t>
  </si>
  <si>
    <t>3.3.50.85.02</t>
  </si>
  <si>
    <t>202400010033097</t>
  </si>
  <si>
    <t>SES/CGC/SUPECC-19837.</t>
  </si>
  <si>
    <t>Desconto planisa Setembro/25</t>
  </si>
  <si>
    <t>Valor provisionado para ajuste posterior.</t>
  </si>
  <si>
    <t>202500010057077</t>
  </si>
  <si>
    <t>Glosa de Metas Contratuais Relatório COMACG Retificador nº 74/2024 (SEI nº 71543617). Conforme Ofício 78687 (SEI Nº 81326914). 1º parcela</t>
  </si>
  <si>
    <t>202400010081757</t>
  </si>
  <si>
    <t>SES/COMACG-20549</t>
  </si>
  <si>
    <t>Total Geral</t>
  </si>
  <si>
    <t xml:space="preserve">* Glosa aplicada com valor estimado - ajuste será realizado posteriormente, quando informado pela SES/GMAE - CG-14421. </t>
  </si>
  <si>
    <t>Nota Explicativa:</t>
  </si>
  <si>
    <t>Valor Estimado no Contrato de Gestão = Custeio (R$ 2.327.041,25)
1. Valor Mensal Estimado no Contrato de Gestão - Custeio = Custeio (R$ 2.327.041,25)                                                                                                                                                                                                                                                 2. Anulação de empenho 2025.2850.068.00095.001 - Valor: 3.226.583,50 - ref. 11/25 - em 25/06/25; Anulação de empenho 2025.2850.211.00051.001 - Valor R$ 69.811,24 - Ref.05/25 - em 04/09/25  Despesas pré operacionais; Anulação de empenho 2025.2850.211.00052.001 - Valor R$ 9.063,97 - em 13/10/25 desconto Planisa Agosto/25; Anulação de Empenho 211.00059.001 - Valor R$ 330.545,11 (em 13/11/25)Glosa de metas; 211.00059.002 - Valor R$ 321.187,32 (em 13/11/25) Glosa de metas;  211.00059.003 - Valor R$ 9.063,97 (em 27/11/25) Planisa Setembro
3. Valor informado pela área técnica – GFIN (Processo SEI 202500010016855).
4. Valor Provisionado conforme Solicitação de Liquidação e Pagamento Parcial (SEI N° 81214395) Ref. Novembro - R$ 720.438,61; Valor Provisionado conforme Solicitação de Liquidação e Pagamento Parcial (SEI N° 80014963) Ref. Outubro - R$ 69.063,97; Solicitação de Liquidação e Pagamento Parcial (SEI N° 78576912) Ref. Setembro - R$60.000,00 .  Valor aplicado com valor estimado - ajuste será realizado posteriormente, quando informado pela SES/CGC/SUPECC - 19837. Solicitação de Liquidação e Pagamento de Julho Parcial (SEI N° 76365554) e Consolidado (SEI N° 78700744); Solicitação de Liquidação e Pagamento de Agosto Parcial (SEI N° 77367639) e Consolidado (SEI N° 80017069); Solicitação de Liquidação e Pagamento de Setembro Parcial (SEI N° 78576912) e Consolidado (SEI N° 81236980)
A unidade não conta com o repasse adicional da união para Apostilamentos do Piso de Enfermagem, visto que já efetua o pagamento do piso.</t>
  </si>
  <si>
    <t>8. Pagamentos (repasses – Restos a Pagar) – Não houve repasse para o período.</t>
  </si>
  <si>
    <t>9. Pagamentos de Despesas de Exercícios Anteriores – DEA:
Não houve repasse para o período.</t>
  </si>
  <si>
    <t>Fonte: Contratos de Gestão e Aditivos contidos no processo e Portal Transparência: saude.go.gov.br  e Sistema SIOFINET - Portal.go.gov.br.</t>
  </si>
  <si>
    <t>Demonstrativo de investimentos repassados no período de julho a novembro/2025</t>
  </si>
  <si>
    <t>PROCESSO</t>
  </si>
  <si>
    <t>DATA PAGTO</t>
  </si>
  <si>
    <t>DOT.EMP.OP</t>
  </si>
  <si>
    <t>GRUPO</t>
  </si>
  <si>
    <t>FONTE</t>
  </si>
  <si>
    <t>NATUREZA</t>
  </si>
  <si>
    <t>OBSERVAÇÃO</t>
  </si>
  <si>
    <t>VALOR PAGO</t>
  </si>
  <si>
    <t>202400010079760</t>
  </si>
  <si>
    <t>2025.2850.161.00191.001</t>
  </si>
  <si>
    <t>4.4.50.42.05</t>
  </si>
  <si>
    <t>411 horas de consutoria - empresa NOXTEC Serviços Ltda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</si>
</sst>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176" formatCode="_-* #,##0.00_-;\-* #,##0.00_-;_-* \-??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[$-416]mmm\-yy;@"/>
    <numFmt numFmtId="181" formatCode="&quot;R$&quot;\ #,##0.00;\-&quot;R$&quot;\ #,##0.00"/>
  </numFmts>
  <fonts count="34">
    <font>
      <sz val="11"/>
      <color rgb="FF000000"/>
      <name val="Calibri"/>
      <charset val="1"/>
    </font>
    <font>
      <b/>
      <sz val="20"/>
      <color rgb="FFFFFFFF"/>
      <name val="Arial"/>
      <charset val="1"/>
    </font>
    <font>
      <sz val="10"/>
      <color rgb="FF000000"/>
      <name val="Calibri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"/>
      <name val="Arial"/>
      <charset val="0"/>
    </font>
    <font>
      <sz val="9"/>
      <name val="Arial"/>
      <charset val="0"/>
    </font>
    <font>
      <sz val="10"/>
      <name val="Arial"/>
      <charset val="1"/>
    </font>
    <font>
      <sz val="9"/>
      <color rgb="FF333333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Border="0" applyProtection="0"/>
    <xf numFmtId="177" fontId="9" fillId="0" borderId="0" applyBorder="0" applyAlignment="0" applyProtection="0"/>
    <xf numFmtId="9" fontId="9" fillId="0" borderId="0" applyBorder="0" applyAlignment="0" applyProtection="0"/>
    <xf numFmtId="178" fontId="9" fillId="0" borderId="0" applyBorder="0" applyAlignment="0" applyProtection="0"/>
    <xf numFmtId="179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7" applyNumberFormat="0" applyAlignment="0" applyProtection="0">
      <alignment vertical="center"/>
    </xf>
    <xf numFmtId="0" fontId="20" fillId="9" borderId="28" applyNumberFormat="0" applyAlignment="0" applyProtection="0">
      <alignment vertical="center"/>
    </xf>
    <xf numFmtId="0" fontId="21" fillId="9" borderId="27" applyNumberFormat="0" applyAlignment="0" applyProtection="0">
      <alignment vertical="center"/>
    </xf>
    <xf numFmtId="0" fontId="22" fillId="10" borderId="29" applyNumberFormat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0" fillId="0" borderId="0"/>
  </cellStyleXfs>
  <cellXfs count="107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3" fillId="2" borderId="2" xfId="0" applyFont="1" applyFill="1" applyBorder="1" applyAlignment="1" applyProtection="1">
      <alignment vertical="center" wrapText="1"/>
    </xf>
    <xf numFmtId="0" fontId="2" fillId="0" borderId="3" xfId="0" applyFont="1" applyBorder="1" applyAlignment="1" applyProtection="1">
      <alignment wrapText="1"/>
    </xf>
    <xf numFmtId="0" fontId="2" fillId="0" borderId="4" xfId="0" applyFont="1" applyBorder="1" applyAlignment="1" applyProtection="1">
      <alignment horizontal="right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17" fontId="2" fillId="0" borderId="5" xfId="0" applyNumberFormat="1" applyFont="1" applyBorder="1" applyAlignment="1" applyProtection="1">
      <alignment horizontal="center" vertical="center" wrapText="1"/>
    </xf>
    <xf numFmtId="176" fontId="5" fillId="0" borderId="5" xfId="0" applyNumberFormat="1" applyFont="1" applyBorder="1" applyAlignment="1" applyProtection="1">
      <alignment vertical="center" wrapText="1"/>
    </xf>
    <xf numFmtId="4" fontId="2" fillId="0" borderId="5" xfId="0" applyNumberFormat="1" applyFont="1" applyBorder="1" applyAlignment="1" applyProtection="1">
      <alignment vertical="center" wrapText="1"/>
    </xf>
    <xf numFmtId="0" fontId="2" fillId="4" borderId="5" xfId="0" applyFont="1" applyFill="1" applyBorder="1" applyAlignment="1" applyProtection="1">
      <alignment wrapText="1"/>
    </xf>
    <xf numFmtId="176" fontId="4" fillId="4" borderId="5" xfId="0" applyNumberFormat="1" applyFont="1" applyFill="1" applyBorder="1" applyAlignment="1" applyProtection="1">
      <alignment horizontal="right" wrapText="1"/>
    </xf>
    <xf numFmtId="4" fontId="4" fillId="4" borderId="5" xfId="0" applyNumberFormat="1" applyFont="1" applyFill="1" applyBorder="1" applyAlignment="1" applyProtection="1">
      <alignment horizontal="right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4" fontId="2" fillId="0" borderId="7" xfId="1" applyNumberFormat="1" applyFont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2" fontId="0" fillId="0" borderId="7" xfId="49" applyNumberFormat="1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vertical="center" wrapText="1"/>
    </xf>
    <xf numFmtId="176" fontId="5" fillId="0" borderId="7" xfId="1" applyFont="1" applyBorder="1" applyAlignment="1" applyProtection="1"/>
    <xf numFmtId="0" fontId="5" fillId="0" borderId="7" xfId="0" applyFont="1" applyBorder="1" applyAlignment="1" applyProtection="1">
      <alignment horizontal="center" wrapText="1"/>
    </xf>
    <xf numFmtId="49" fontId="5" fillId="0" borderId="7" xfId="49" applyNumberFormat="1" applyFont="1" applyBorder="1" applyAlignment="1" applyProtection="1">
      <alignment horizontal="center"/>
    </xf>
    <xf numFmtId="4" fontId="5" fillId="0" borderId="7" xfId="0" applyNumberFormat="1" applyFont="1" applyFill="1" applyBorder="1" applyAlignment="1" applyProtection="1">
      <alignment horizontal="right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6" fillId="5" borderId="7" xfId="0" applyNumberFormat="1" applyFont="1" applyFill="1" applyBorder="1" applyAlignment="1" applyProtection="1">
      <alignment horizontal="right" vertical="center" wrapText="1"/>
    </xf>
    <xf numFmtId="0" fontId="5" fillId="5" borderId="7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0" borderId="0" xfId="0" applyFont="1" applyBorder="1" applyAlignment="1" applyProtection="1">
      <alignment wrapText="1"/>
    </xf>
    <xf numFmtId="0" fontId="6" fillId="0" borderId="11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vertical="center" wrapText="1"/>
    </xf>
    <xf numFmtId="0" fontId="6" fillId="0" borderId="13" xfId="0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 wrapText="1"/>
    </xf>
    <xf numFmtId="0" fontId="6" fillId="0" borderId="14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vertical="center" wrapText="1"/>
    </xf>
    <xf numFmtId="0" fontId="2" fillId="0" borderId="0" xfId="0" applyFont="1" applyAlignment="1" applyProtection="1"/>
    <xf numFmtId="4" fontId="5" fillId="0" borderId="5" xfId="0" applyNumberFormat="1" applyFont="1" applyBorder="1" applyAlignment="1" applyProtection="1">
      <alignment vertical="center" wrapText="1"/>
    </xf>
    <xf numFmtId="17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horizontal="center" wrapText="1"/>
    </xf>
    <xf numFmtId="4" fontId="2" fillId="0" borderId="5" xfId="0" applyNumberFormat="1" applyFont="1" applyBorder="1" applyAlignment="1" applyProtection="1">
      <alignment wrapText="1"/>
    </xf>
    <xf numFmtId="180" fontId="2" fillId="0" borderId="7" xfId="0" applyNumberFormat="1" applyFont="1" applyBorder="1" applyAlignment="1" applyProtection="1">
      <alignment horizontal="center" vertical="center" wrapText="1"/>
    </xf>
    <xf numFmtId="17" fontId="5" fillId="0" borderId="7" xfId="0" applyNumberFormat="1" applyFont="1" applyBorder="1" applyAlignment="1" applyProtection="1">
      <alignment horizontal="center" wrapText="1"/>
    </xf>
    <xf numFmtId="0" fontId="5" fillId="0" borderId="7" xfId="0" applyFont="1" applyBorder="1" applyAlignment="1" applyProtection="1">
      <alignment horizontal="centerContinuous" wrapText="1" readingOrder="1"/>
    </xf>
    <xf numFmtId="0" fontId="5" fillId="0" borderId="7" xfId="0" applyFont="1" applyFill="1" applyBorder="1" applyAlignment="1" applyProtection="1">
      <alignment horizontal="center" vertical="center" wrapText="1"/>
    </xf>
    <xf numFmtId="17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17" xfId="0" applyFont="1" applyBorder="1" applyAlignment="1" applyProtection="1">
      <alignment vertical="center" wrapText="1"/>
    </xf>
    <xf numFmtId="0" fontId="6" fillId="0" borderId="18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4" fontId="2" fillId="0" borderId="5" xfId="1" applyNumberFormat="1" applyFont="1" applyBorder="1" applyAlignment="1" applyProtection="1">
      <alignment wrapText="1"/>
    </xf>
    <xf numFmtId="176" fontId="2" fillId="0" borderId="19" xfId="1" applyFont="1" applyBorder="1" applyAlignment="1" applyProtection="1"/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center" wrapText="1"/>
    </xf>
    <xf numFmtId="0" fontId="4" fillId="6" borderId="7" xfId="0" applyFont="1" applyFill="1" applyBorder="1" applyAlignment="1" applyProtection="1">
      <alignment horizontal="center" wrapText="1"/>
    </xf>
    <xf numFmtId="0" fontId="8" fillId="6" borderId="7" xfId="0" applyFont="1" applyFill="1" applyBorder="1" applyAlignment="1" applyProtection="1">
      <alignment horizontal="center" vertical="center" wrapText="1"/>
    </xf>
    <xf numFmtId="0" fontId="8" fillId="6" borderId="7" xfId="0" applyFont="1" applyFill="1" applyBorder="1" applyAlignment="1" applyProtection="1"/>
    <xf numFmtId="0" fontId="2" fillId="0" borderId="20" xfId="0" applyFont="1" applyBorder="1" applyAlignment="1" applyProtection="1">
      <alignment horizontal="center" wrapText="1"/>
    </xf>
    <xf numFmtId="0" fontId="2" fillId="0" borderId="21" xfId="0" applyFont="1" applyBorder="1" applyAlignment="1" applyProtection="1">
      <alignment horizontal="center" wrapText="1"/>
    </xf>
    <xf numFmtId="58" fontId="2" fillId="0" borderId="22" xfId="0" applyNumberFormat="1" applyFont="1" applyBorder="1" applyAlignment="1" applyProtection="1">
      <alignment horizontal="center" wrapText="1"/>
    </xf>
    <xf numFmtId="49" fontId="2" fillId="0" borderId="20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 wrapText="1"/>
    </xf>
    <xf numFmtId="49" fontId="2" fillId="0" borderId="21" xfId="0" applyNumberFormat="1" applyFont="1" applyBorder="1" applyAlignment="1" applyProtection="1">
      <alignment horizontal="center" wrapText="1"/>
    </xf>
    <xf numFmtId="0" fontId="2" fillId="0" borderId="22" xfId="0" applyFont="1" applyBorder="1" applyAlignment="1" applyProtection="1">
      <alignment wrapText="1"/>
    </xf>
    <xf numFmtId="0" fontId="2" fillId="0" borderId="8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horizontal="center" wrapText="1"/>
    </xf>
    <xf numFmtId="49" fontId="2" fillId="0" borderId="8" xfId="0" applyNumberFormat="1" applyFont="1" applyBorder="1" applyAlignment="1" applyProtection="1">
      <alignment horizontal="center" wrapText="1"/>
    </xf>
    <xf numFmtId="49" fontId="2" fillId="0" borderId="9" xfId="0" applyNumberFormat="1" applyFont="1" applyBorder="1" applyAlignment="1" applyProtection="1">
      <alignment horizontal="center" wrapText="1"/>
    </xf>
    <xf numFmtId="49" fontId="2" fillId="0" borderId="10" xfId="0" applyNumberFormat="1" applyFont="1" applyBorder="1" applyAlignment="1" applyProtection="1">
      <alignment horizontal="center" wrapText="1"/>
    </xf>
    <xf numFmtId="0" fontId="2" fillId="0" borderId="7" xfId="0" applyFont="1" applyBorder="1" applyAlignment="1" applyProtection="1">
      <alignment wrapText="1"/>
    </xf>
    <xf numFmtId="49" fontId="2" fillId="0" borderId="7" xfId="0" applyNumberFormat="1" applyFont="1" applyBorder="1" applyAlignment="1" applyProtection="1">
      <alignment wrapText="1"/>
    </xf>
    <xf numFmtId="0" fontId="2" fillId="6" borderId="20" xfId="0" applyFont="1" applyFill="1" applyBorder="1" applyAlignment="1" applyProtection="1">
      <alignment horizontal="center" wrapText="1"/>
    </xf>
    <xf numFmtId="0" fontId="2" fillId="6" borderId="21" xfId="0" applyFont="1" applyFill="1" applyBorder="1" applyAlignment="1" applyProtection="1">
      <alignment horizontal="center" wrapText="1"/>
    </xf>
    <xf numFmtId="0" fontId="2" fillId="6" borderId="22" xfId="0" applyFont="1" applyFill="1" applyBorder="1" applyAlignment="1" applyProtection="1">
      <alignment horizontal="center" wrapText="1"/>
    </xf>
    <xf numFmtId="49" fontId="2" fillId="6" borderId="20" xfId="0" applyNumberFormat="1" applyFont="1" applyFill="1" applyBorder="1" applyAlignment="1" applyProtection="1">
      <alignment horizontal="center" wrapText="1"/>
    </xf>
    <xf numFmtId="49" fontId="2" fillId="6" borderId="23" xfId="0" applyNumberFormat="1" applyFont="1" applyFill="1" applyBorder="1" applyAlignment="1" applyProtection="1">
      <alignment horizontal="center" wrapText="1"/>
    </xf>
    <xf numFmtId="49" fontId="2" fillId="6" borderId="21" xfId="0" applyNumberFormat="1" applyFont="1" applyFill="1" applyBorder="1" applyAlignment="1" applyProtection="1">
      <alignment horizontal="center" wrapText="1"/>
    </xf>
    <xf numFmtId="0" fontId="2" fillId="6" borderId="22" xfId="0" applyFont="1" applyFill="1" applyBorder="1" applyAlignment="1" applyProtection="1">
      <alignment wrapText="1"/>
    </xf>
    <xf numFmtId="49" fontId="2" fillId="6" borderId="22" xfId="0" applyNumberFormat="1" applyFont="1" applyFill="1" applyBorder="1" applyAlignment="1" applyProtection="1">
      <alignment wrapText="1"/>
    </xf>
    <xf numFmtId="0" fontId="4" fillId="6" borderId="8" xfId="0" applyFont="1" applyFill="1" applyBorder="1" applyAlignment="1" applyProtection="1">
      <alignment horizontal="right" wrapText="1"/>
    </xf>
    <xf numFmtId="0" fontId="2" fillId="6" borderId="9" xfId="0" applyFont="1" applyFill="1" applyBorder="1" applyAlignment="1" applyProtection="1">
      <alignment horizontal="right" wrapText="1"/>
    </xf>
    <xf numFmtId="0" fontId="7" fillId="0" borderId="0" xfId="0" applyFont="1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49" fontId="2" fillId="0" borderId="22" xfId="0" applyNumberFormat="1" applyFont="1" applyBorder="1" applyAlignment="1" applyProtection="1">
      <alignment wrapText="1"/>
    </xf>
    <xf numFmtId="181" fontId="2" fillId="0" borderId="22" xfId="0" applyNumberFormat="1" applyFont="1" applyBorder="1" applyAlignment="1" applyProtection="1">
      <alignment wrapText="1"/>
    </xf>
    <xf numFmtId="181" fontId="2" fillId="0" borderId="7" xfId="0" applyNumberFormat="1" applyFont="1" applyBorder="1" applyAlignment="1" applyProtection="1">
      <alignment wrapText="1"/>
    </xf>
    <xf numFmtId="181" fontId="2" fillId="6" borderId="22" xfId="0" applyNumberFormat="1" applyFont="1" applyFill="1" applyBorder="1" applyAlignment="1" applyProtection="1">
      <alignment wrapText="1"/>
    </xf>
    <xf numFmtId="0" fontId="2" fillId="6" borderId="10" xfId="0" applyFont="1" applyFill="1" applyBorder="1" applyAlignment="1" applyProtection="1">
      <alignment horizontal="right" wrapText="1"/>
    </xf>
    <xf numFmtId="181" fontId="4" fillId="6" borderId="7" xfId="0" applyNumberFormat="1" applyFont="1" applyFill="1" applyBorder="1" applyAlignment="1" applyProtection="1">
      <alignment wrapText="1"/>
    </xf>
    <xf numFmtId="0" fontId="2" fillId="0" borderId="20" xfId="0" applyFont="1" applyBorder="1" applyAlignment="1" applyProtection="1" quotePrefix="1">
      <alignment horizontal="center" wrapText="1"/>
    </xf>
  </cellXfs>
  <cellStyles count="5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843C0B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843C0B"/>
    <pageSetUpPr fitToPage="1"/>
  </sheetPr>
  <dimension ref="A1:V109"/>
  <sheetViews>
    <sheetView tabSelected="1" topLeftCell="A29" workbookViewId="0">
      <selection activeCell="C56" sqref="C56"/>
    </sheetView>
  </sheetViews>
  <sheetFormatPr defaultColWidth="8.71428571428571" defaultRowHeight="15"/>
  <cols>
    <col min="1" max="1" width="10.2857142857143" style="1" customWidth="1"/>
    <col min="2" max="2" width="14.2857142857143" style="1" customWidth="1"/>
    <col min="3" max="3" width="16.8380952380952" style="2" customWidth="1"/>
    <col min="4" max="7" width="16" style="1" customWidth="1"/>
    <col min="8" max="8" width="18.2571428571429" style="1" customWidth="1"/>
    <col min="9" max="10" width="16" style="1" customWidth="1"/>
    <col min="11" max="11" width="16.4285714285714" style="1" customWidth="1"/>
    <col min="12" max="15" width="15.2857142857143" style="1" customWidth="1"/>
    <col min="16" max="16" width="17.5714285714286" style="1" customWidth="1"/>
    <col min="17" max="17" width="28.5714285714286" style="1" customWidth="1"/>
    <col min="18" max="19" width="15.2857142857143" style="1" customWidth="1"/>
    <col min="20" max="21" width="15.847619047619" style="1" customWidth="1"/>
    <col min="22" max="22" width="20.4380952380952" style="1" customWidth="1"/>
  </cols>
  <sheetData>
    <row r="1" ht="26.25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8.25" customHeight="1" spans="1:2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2"/>
      <c r="P2" s="52"/>
      <c r="Q2" s="52"/>
      <c r="R2" s="52"/>
      <c r="S2" s="52"/>
      <c r="T2" s="52"/>
      <c r="U2" s="52"/>
      <c r="V2" s="52"/>
    </row>
    <row r="3" spans="1:2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ht="8.25" customHeight="1" spans="1:2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2"/>
      <c r="P4" s="52"/>
      <c r="Q4" s="52"/>
      <c r="R4" s="52"/>
      <c r="S4" s="52"/>
      <c r="T4" s="52"/>
      <c r="U4" s="52"/>
      <c r="V4" s="52"/>
    </row>
    <row r="5" spans="1:2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52"/>
      <c r="P6" s="52"/>
      <c r="Q6" s="52"/>
      <c r="R6" s="52"/>
      <c r="S6" s="52"/>
      <c r="T6" s="52"/>
      <c r="U6" s="52"/>
      <c r="V6" s="52"/>
    </row>
    <row r="7" ht="9" customHeight="1" spans="1:2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52"/>
      <c r="P7" s="52"/>
      <c r="Q7" s="52"/>
      <c r="R7" s="52"/>
      <c r="S7" s="52"/>
      <c r="T7" s="52"/>
      <c r="U7" s="52"/>
      <c r="V7" s="52"/>
    </row>
    <row r="8" spans="1:22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52"/>
      <c r="P9" s="52"/>
      <c r="Q9" s="52"/>
      <c r="R9" s="52"/>
      <c r="S9" s="52"/>
      <c r="T9" s="52"/>
      <c r="U9" s="52"/>
      <c r="V9" s="52"/>
    </row>
    <row r="10" ht="9" customHeight="1" spans="1:2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52"/>
      <c r="P10" s="52"/>
      <c r="Q10" s="52"/>
      <c r="R10" s="52"/>
      <c r="S10" s="52"/>
      <c r="T10" s="52"/>
      <c r="U10" s="52"/>
      <c r="V10" s="52"/>
    </row>
    <row r="11" spans="1:22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ht="23.1" customHeight="1" spans="1:22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52"/>
      <c r="P12" s="52"/>
      <c r="Q12" s="52"/>
      <c r="R12" s="52"/>
      <c r="S12" s="52"/>
      <c r="T12" s="52"/>
      <c r="U12" s="52"/>
      <c r="V12" s="52"/>
    </row>
    <row r="13" ht="15.75" customHeight="1" spans="1:22">
      <c r="A13" s="9" t="s">
        <v>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32.25" customHeight="1" spans="1:22">
      <c r="A14" s="9" t="s">
        <v>9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ht="8.25" customHeight="1" spans="1:2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ht="15.75" customHeight="1" spans="1:22">
      <c r="A16" s="9" t="s">
        <v>10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ht="25.5" customHeight="1" spans="1:22">
      <c r="A17" s="9" t="s">
        <v>11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ht="15.75" customHeight="1" spans="1:22">
      <c r="A18" s="11" t="s">
        <v>12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ht="15.75" customHeight="1" spans="1:22">
      <c r="A19" s="12" t="s">
        <v>13</v>
      </c>
      <c r="B19" s="12"/>
      <c r="C19" s="12" t="s">
        <v>14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ht="93.75" customHeight="1" spans="1:22">
      <c r="A20" s="12"/>
      <c r="B20" s="12" t="s">
        <v>15</v>
      </c>
      <c r="C20" s="13" t="s">
        <v>16</v>
      </c>
      <c r="D20" s="13" t="s">
        <v>17</v>
      </c>
      <c r="E20" s="13"/>
      <c r="F20" s="13"/>
      <c r="G20" s="13" t="s">
        <v>18</v>
      </c>
      <c r="H20" s="13"/>
      <c r="I20" s="13"/>
      <c r="J20" s="13" t="s">
        <v>19</v>
      </c>
      <c r="K20" s="13" t="s">
        <v>20</v>
      </c>
      <c r="L20" s="13"/>
      <c r="M20" s="13"/>
      <c r="N20" s="13"/>
      <c r="O20" s="13" t="s">
        <v>21</v>
      </c>
      <c r="P20" s="13"/>
      <c r="Q20" s="13" t="s">
        <v>22</v>
      </c>
      <c r="R20" s="13" t="s">
        <v>23</v>
      </c>
      <c r="S20" s="13"/>
      <c r="T20" s="13" t="s">
        <v>24</v>
      </c>
      <c r="U20" s="13"/>
      <c r="V20" s="13" t="s">
        <v>25</v>
      </c>
    </row>
    <row r="21" ht="42.75" customHeight="1" spans="1:22">
      <c r="A21" s="12"/>
      <c r="B21" s="12"/>
      <c r="C21" s="13"/>
      <c r="D21" s="13" t="s">
        <v>26</v>
      </c>
      <c r="E21" s="13" t="s">
        <v>27</v>
      </c>
      <c r="F21" s="13" t="s">
        <v>28</v>
      </c>
      <c r="G21" s="13" t="s">
        <v>26</v>
      </c>
      <c r="H21" s="13" t="s">
        <v>27</v>
      </c>
      <c r="I21" s="13" t="s">
        <v>28</v>
      </c>
      <c r="J21" s="13" t="s">
        <v>26</v>
      </c>
      <c r="K21" s="13" t="s">
        <v>29</v>
      </c>
      <c r="L21" s="13" t="s">
        <v>26</v>
      </c>
      <c r="M21" s="13" t="s">
        <v>27</v>
      </c>
      <c r="N21" s="13" t="s">
        <v>28</v>
      </c>
      <c r="O21" s="13" t="s">
        <v>26</v>
      </c>
      <c r="P21" s="13" t="s">
        <v>27</v>
      </c>
      <c r="Q21" s="13"/>
      <c r="R21" s="13" t="s">
        <v>26</v>
      </c>
      <c r="S21" s="13" t="s">
        <v>27</v>
      </c>
      <c r="T21" s="13" t="s">
        <v>26</v>
      </c>
      <c r="U21" s="13" t="s">
        <v>30</v>
      </c>
      <c r="V21" s="13"/>
    </row>
    <row r="22" ht="15.75" spans="1:22">
      <c r="A22" s="14" t="s">
        <v>31</v>
      </c>
      <c r="B22" s="15"/>
      <c r="C22" s="15"/>
      <c r="D22" s="16">
        <f>SUM(4282496.89,3226583.5,69811.24,6453167.02,-69811.24,-9063.97,-3226583.5)</f>
        <v>10726599.94</v>
      </c>
      <c r="E22" s="16"/>
      <c r="F22" s="16"/>
      <c r="G22" s="16"/>
      <c r="H22" s="16"/>
      <c r="I22" s="16"/>
      <c r="J22" s="53"/>
      <c r="K22" s="54"/>
      <c r="L22" s="16"/>
      <c r="M22" s="55"/>
      <c r="N22" s="56"/>
      <c r="O22" s="56"/>
      <c r="P22" s="56"/>
      <c r="Q22" s="56"/>
      <c r="R22" s="67"/>
      <c r="S22" s="67"/>
      <c r="T22" s="67"/>
      <c r="U22" s="56"/>
      <c r="V22" s="68"/>
    </row>
    <row r="23" ht="15.75" spans="1:22">
      <c r="A23" s="14">
        <v>45809</v>
      </c>
      <c r="B23" s="15"/>
      <c r="C23" s="15"/>
      <c r="D23" s="16">
        <f>SUM(3226583.5,-330545.11,-321187.32,-9063.97)</f>
        <v>2565787.1</v>
      </c>
      <c r="E23" s="16"/>
      <c r="F23" s="16"/>
      <c r="G23" s="16"/>
      <c r="H23" s="16"/>
      <c r="I23" s="16"/>
      <c r="J23" s="53"/>
      <c r="K23" s="54"/>
      <c r="L23" s="16"/>
      <c r="M23" s="55"/>
      <c r="N23" s="56"/>
      <c r="O23" s="56"/>
      <c r="P23" s="56"/>
      <c r="Q23" s="56"/>
      <c r="R23" s="67"/>
      <c r="S23" s="67"/>
      <c r="T23" s="67"/>
      <c r="U23" s="56"/>
      <c r="V23" s="68"/>
    </row>
    <row r="24" ht="15.75" spans="1:22">
      <c r="A24" s="14">
        <v>45839</v>
      </c>
      <c r="B24" s="15">
        <v>2327041.25</v>
      </c>
      <c r="C24" s="15">
        <v>2327041.25</v>
      </c>
      <c r="D24" s="16"/>
      <c r="E24" s="16">
        <v>98640</v>
      </c>
      <c r="F24" s="16"/>
      <c r="G24" s="16">
        <v>4316736.84</v>
      </c>
      <c r="H24" s="16"/>
      <c r="I24" s="16"/>
      <c r="J24" s="53">
        <v>0</v>
      </c>
      <c r="K24" s="54">
        <v>45839</v>
      </c>
      <c r="L24" s="16">
        <v>2158368.42</v>
      </c>
      <c r="M24" s="55"/>
      <c r="N24" s="56"/>
      <c r="O24" s="56"/>
      <c r="P24" s="56"/>
      <c r="Q24" s="56"/>
      <c r="R24" s="67"/>
      <c r="S24" s="67"/>
      <c r="T24" s="67"/>
      <c r="U24" s="56"/>
      <c r="V24" s="68">
        <f>L24</f>
        <v>2158368.42</v>
      </c>
    </row>
    <row r="25" ht="15.75" spans="1:22">
      <c r="A25" s="14">
        <v>45870</v>
      </c>
      <c r="B25" s="15">
        <v>2327041.25</v>
      </c>
      <c r="C25" s="15">
        <v>2327041.25</v>
      </c>
      <c r="D25" s="16"/>
      <c r="E25" s="16"/>
      <c r="F25" s="16"/>
      <c r="G25" s="16">
        <v>2257977.28</v>
      </c>
      <c r="H25" s="16">
        <v>98640</v>
      </c>
      <c r="I25" s="16"/>
      <c r="J25" s="53">
        <f>SUM(168672.83,-50936.03,-108672.83)</f>
        <v>9063.96999999999</v>
      </c>
      <c r="K25" s="54">
        <v>45870</v>
      </c>
      <c r="L25" s="16">
        <v>2158368.42</v>
      </c>
      <c r="M25" s="16">
        <v>98640</v>
      </c>
      <c r="N25" s="56"/>
      <c r="O25" s="56"/>
      <c r="P25" s="56"/>
      <c r="Q25" s="56"/>
      <c r="R25" s="67"/>
      <c r="S25" s="67"/>
      <c r="T25" s="67"/>
      <c r="U25" s="56"/>
      <c r="V25" s="68">
        <f>L25+M25</f>
        <v>2257008.42</v>
      </c>
    </row>
    <row r="26" ht="15.75" spans="1:22">
      <c r="A26" s="14" t="s">
        <v>32</v>
      </c>
      <c r="B26" s="15">
        <v>2327041.25</v>
      </c>
      <c r="C26" s="15">
        <v>2327041.25</v>
      </c>
      <c r="D26" s="16"/>
      <c r="E26" s="16"/>
      <c r="F26" s="16"/>
      <c r="G26" s="16">
        <f>SUM(713749.5,1435554.95,108672.83,108672.83,60000)</f>
        <v>2426650.11</v>
      </c>
      <c r="H26" s="16"/>
      <c r="I26" s="16"/>
      <c r="J26" s="53">
        <v>9063.97</v>
      </c>
      <c r="K26" s="54" t="s">
        <v>32</v>
      </c>
      <c r="L26" s="16">
        <f>SUM(713749.5,108672.83,1435554.95)</f>
        <v>2257977.28</v>
      </c>
      <c r="M26" s="16"/>
      <c r="N26" s="56"/>
      <c r="O26" s="56"/>
      <c r="P26" s="56"/>
      <c r="Q26" s="56"/>
      <c r="R26" s="67"/>
      <c r="S26" s="67"/>
      <c r="T26" s="67"/>
      <c r="U26" s="56"/>
      <c r="V26" s="68">
        <f>SUM(L26,L27)</f>
        <v>2426650.11</v>
      </c>
    </row>
    <row r="27" ht="15.75" spans="1:22">
      <c r="A27" s="14" t="s">
        <v>32</v>
      </c>
      <c r="B27" s="15"/>
      <c r="C27" s="15"/>
      <c r="D27" s="16"/>
      <c r="E27" s="16"/>
      <c r="F27" s="16"/>
      <c r="G27" s="16"/>
      <c r="H27" s="16"/>
      <c r="I27" s="16"/>
      <c r="J27" s="53"/>
      <c r="K27" s="54">
        <v>45839</v>
      </c>
      <c r="L27" s="16">
        <f>SUM(60000,108672.83)</f>
        <v>168672.83</v>
      </c>
      <c r="M27" s="16"/>
      <c r="N27" s="56"/>
      <c r="O27" s="56"/>
      <c r="P27" s="56"/>
      <c r="Q27" s="56"/>
      <c r="R27" s="67"/>
      <c r="S27" s="67"/>
      <c r="T27" s="67"/>
      <c r="U27" s="56"/>
      <c r="V27" s="68"/>
    </row>
    <row r="28" ht="15.75" spans="1:22">
      <c r="A28" s="14" t="s">
        <v>33</v>
      </c>
      <c r="B28" s="15">
        <v>2327041.25</v>
      </c>
      <c r="C28" s="15">
        <v>2327041.25</v>
      </c>
      <c r="D28" s="16"/>
      <c r="E28" s="16"/>
      <c r="F28" s="16"/>
      <c r="G28" s="16">
        <f>SUM(108672.83,50936.03)</f>
        <v>159608.86</v>
      </c>
      <c r="H28" s="16"/>
      <c r="I28" s="16"/>
      <c r="J28" s="53">
        <v>69063.97</v>
      </c>
      <c r="K28" s="54" t="s">
        <v>33</v>
      </c>
      <c r="L28" s="16">
        <f>SUM(713749.5,108672.83,1435554.95)</f>
        <v>2257977.28</v>
      </c>
      <c r="M28" s="16"/>
      <c r="N28" s="56"/>
      <c r="O28" s="56"/>
      <c r="P28" s="56"/>
      <c r="Q28" s="56"/>
      <c r="R28" s="67"/>
      <c r="S28" s="67"/>
      <c r="T28" s="67"/>
      <c r="U28" s="56"/>
      <c r="V28" s="68">
        <f>SUM(L28,L29)</f>
        <v>2417586.14</v>
      </c>
    </row>
    <row r="29" spans="1:22">
      <c r="A29" s="14" t="s">
        <v>33</v>
      </c>
      <c r="B29" s="15"/>
      <c r="C29" s="15"/>
      <c r="D29" s="16"/>
      <c r="E29" s="16"/>
      <c r="F29" s="16"/>
      <c r="G29" s="16"/>
      <c r="H29" s="16"/>
      <c r="I29" s="16"/>
      <c r="J29" s="53"/>
      <c r="K29" s="54" t="s">
        <v>34</v>
      </c>
      <c r="L29" s="16">
        <f>SUM(108672.83,50936.03)</f>
        <v>159608.86</v>
      </c>
      <c r="M29" s="16"/>
      <c r="N29" s="56"/>
      <c r="O29" s="56"/>
      <c r="P29" s="56"/>
      <c r="Q29" s="56"/>
      <c r="R29" s="67"/>
      <c r="S29" s="67"/>
      <c r="T29" s="67"/>
      <c r="U29" s="56"/>
      <c r="V29" s="68"/>
    </row>
    <row r="30" spans="1:22">
      <c r="A30" s="14">
        <v>45962</v>
      </c>
      <c r="B30" s="15">
        <v>2327041.25</v>
      </c>
      <c r="C30" s="15">
        <v>2327041.25</v>
      </c>
      <c r="D30" s="16"/>
      <c r="E30" s="16">
        <v>9360</v>
      </c>
      <c r="F30" s="16"/>
      <c r="G30" s="16">
        <v>3331677.02</v>
      </c>
      <c r="H30" s="16"/>
      <c r="I30" s="16"/>
      <c r="J30" s="53">
        <f>SUM(60000,9063.97,330545.11,321187.32)</f>
        <v>720796.4</v>
      </c>
      <c r="K30" s="54">
        <v>45962</v>
      </c>
      <c r="L30" s="16">
        <f>SUM(1497572.02,108672.83)</f>
        <v>1606244.85</v>
      </c>
      <c r="M30" s="16"/>
      <c r="N30" s="56"/>
      <c r="O30" s="56"/>
      <c r="P30" s="56"/>
      <c r="Q30" s="56"/>
      <c r="R30" s="67"/>
      <c r="S30" s="67"/>
      <c r="T30" s="67"/>
      <c r="U30" s="56"/>
      <c r="V30" s="68">
        <f>SUM(L30,L31)</f>
        <v>1666244.85</v>
      </c>
    </row>
    <row r="31" spans="1:22">
      <c r="A31" s="14">
        <v>45962</v>
      </c>
      <c r="B31" s="15"/>
      <c r="C31" s="15"/>
      <c r="D31" s="16"/>
      <c r="E31" s="16"/>
      <c r="F31" s="16"/>
      <c r="G31" s="16"/>
      <c r="H31" s="16"/>
      <c r="I31" s="16"/>
      <c r="J31" s="53"/>
      <c r="K31" s="54" t="s">
        <v>32</v>
      </c>
      <c r="L31" s="16">
        <v>60000</v>
      </c>
      <c r="M31" s="16"/>
      <c r="N31" s="56"/>
      <c r="O31" s="56"/>
      <c r="P31" s="56"/>
      <c r="Q31" s="56"/>
      <c r="R31" s="67"/>
      <c r="S31" s="67"/>
      <c r="T31" s="67"/>
      <c r="U31" s="56"/>
      <c r="V31" s="68"/>
    </row>
    <row r="32" ht="15.75" spans="1:22">
      <c r="A32" s="17"/>
      <c r="B32" s="18">
        <f>SUM(B24:B31)</f>
        <v>11635206.25</v>
      </c>
      <c r="C32" s="19">
        <f>SUM(C24:C31)</f>
        <v>11635206.25</v>
      </c>
      <c r="D32" s="19">
        <f>SUM(D22:D31)</f>
        <v>13292387.04</v>
      </c>
      <c r="E32" s="19">
        <f>SUM(E24:E31)</f>
        <v>108000</v>
      </c>
      <c r="F32" s="19"/>
      <c r="G32" s="19">
        <f>SUM(G24:G31)</f>
        <v>12492650.11</v>
      </c>
      <c r="H32" s="19">
        <f>SUM(H24:H31)</f>
        <v>98640</v>
      </c>
      <c r="I32" s="19"/>
      <c r="J32" s="19">
        <f>SUM(J24:J31)</f>
        <v>807988.31</v>
      </c>
      <c r="K32" s="19"/>
      <c r="L32" s="19">
        <f>SUM(L24:L31)</f>
        <v>10827217.94</v>
      </c>
      <c r="M32" s="19">
        <f>SUM(M24:M31)</f>
        <v>98640</v>
      </c>
      <c r="N32" s="19"/>
      <c r="O32" s="19"/>
      <c r="P32" s="19"/>
      <c r="Q32" s="19"/>
      <c r="R32" s="19">
        <f>SUM(R24:R31)</f>
        <v>0</v>
      </c>
      <c r="S32" s="19"/>
      <c r="T32" s="19">
        <f>SUM(T24:T24)</f>
        <v>0</v>
      </c>
      <c r="U32" s="19"/>
      <c r="V32" s="19">
        <f>SUM(V24:V31)</f>
        <v>10925857.94</v>
      </c>
    </row>
    <row r="33" ht="15.75" spans="1:22">
      <c r="A33" s="20"/>
      <c r="B33" s="20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 ht="43.5" customHeight="1" spans="1:22">
      <c r="A34" s="22" t="s">
        <v>35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 customHeight="1" spans="1:22">
      <c r="A35" s="23" t="s">
        <v>36</v>
      </c>
      <c r="B35" s="23"/>
      <c r="C35" s="23"/>
      <c r="D35" s="23"/>
      <c r="E35" s="23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 spans="1:22">
      <c r="A36" s="23"/>
      <c r="B36" s="23"/>
      <c r="C36" s="23"/>
      <c r="D36" s="23"/>
      <c r="E36" s="23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 ht="28.5" customHeight="1" spans="1:22">
      <c r="A37" s="24" t="s">
        <v>37</v>
      </c>
      <c r="B37" s="24"/>
      <c r="C37" s="24"/>
      <c r="D37" s="24"/>
      <c r="E37" s="24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 customHeight="1" spans="1:22">
      <c r="A38" s="24" t="s">
        <v>38</v>
      </c>
      <c r="B38" s="24"/>
      <c r="C38" s="24"/>
      <c r="D38" s="24"/>
      <c r="E38" s="24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 customHeight="1" spans="1:22">
      <c r="A39" s="24" t="s">
        <v>39</v>
      </c>
      <c r="B39" s="24"/>
      <c r="C39" s="24"/>
      <c r="D39" s="24"/>
      <c r="E39" s="24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 customHeight="1" spans="1:22">
      <c r="A40" s="24" t="s">
        <v>40</v>
      </c>
      <c r="B40" s="24"/>
      <c r="C40" s="24"/>
      <c r="D40" s="24"/>
      <c r="E40" s="24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 customHeight="1" spans="1:22">
      <c r="A41" s="24" t="s">
        <v>41</v>
      </c>
      <c r="B41" s="24"/>
      <c r="C41" s="24"/>
      <c r="D41" s="24"/>
      <c r="E41" s="24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 spans="1:22">
      <c r="A42" s="20"/>
      <c r="B42" s="20"/>
      <c r="C42" s="21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ht="15.75" customHeight="1" spans="1:22">
      <c r="A43" s="25" t="s">
        <v>42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ht="38.25" customHeight="1" spans="1:22">
      <c r="A44" s="23" t="s">
        <v>36</v>
      </c>
      <c r="B44" s="23"/>
      <c r="C44" s="23"/>
      <c r="D44" s="23"/>
      <c r="E44" s="23"/>
      <c r="F44" s="23" t="s">
        <v>43</v>
      </c>
      <c r="G44" s="23" t="s">
        <v>44</v>
      </c>
      <c r="H44" s="23" t="s">
        <v>45</v>
      </c>
      <c r="I44" s="23" t="s">
        <v>46</v>
      </c>
      <c r="J44" s="23" t="s">
        <v>47</v>
      </c>
      <c r="K44" s="23" t="s">
        <v>48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hidden="1" customHeight="1" spans="1:22">
      <c r="A45" s="24" t="s">
        <v>49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0"/>
      <c r="M45" s="20"/>
      <c r="N45" s="20"/>
      <c r="O45" s="20"/>
      <c r="P45" s="42"/>
      <c r="Q45" s="20"/>
      <c r="R45" s="20"/>
      <c r="S45" s="20"/>
      <c r="T45" s="20"/>
      <c r="U45" s="20"/>
      <c r="V45" s="20"/>
    </row>
    <row r="46" hidden="1" customHeight="1" spans="1:22">
      <c r="A46" s="24" t="s">
        <v>50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0"/>
      <c r="M46" s="20"/>
      <c r="N46" s="20"/>
      <c r="O46" s="20"/>
      <c r="P46" s="42"/>
      <c r="Q46" s="20"/>
      <c r="R46" s="20"/>
      <c r="S46" s="20"/>
      <c r="T46" s="20"/>
      <c r="U46" s="20"/>
      <c r="V46" s="20"/>
    </row>
    <row r="47" hidden="1" customHeight="1" spans="1:22">
      <c r="A47" s="24" t="s">
        <v>51</v>
      </c>
      <c r="B47" s="24"/>
      <c r="C47" s="24"/>
      <c r="D47" s="24"/>
      <c r="E47" s="24"/>
      <c r="F47" s="26"/>
      <c r="G47" s="27"/>
      <c r="H47" s="28"/>
      <c r="I47" s="57"/>
      <c r="J47" s="57"/>
      <c r="K47" s="24"/>
      <c r="L47" s="20"/>
      <c r="M47" s="20"/>
      <c r="N47" s="20"/>
      <c r="O47" s="20"/>
      <c r="P47" s="42"/>
      <c r="Q47" s="20"/>
      <c r="R47" s="20"/>
      <c r="S47" s="20"/>
      <c r="T47" s="20"/>
      <c r="U47" s="20"/>
      <c r="V47" s="20"/>
    </row>
    <row r="48" hidden="1" customHeight="1" spans="1:22">
      <c r="A48" s="24" t="s">
        <v>52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0"/>
      <c r="M48" s="20"/>
      <c r="N48" s="20"/>
      <c r="O48" s="20"/>
      <c r="P48" s="42"/>
      <c r="Q48" s="20"/>
      <c r="R48" s="20"/>
      <c r="S48" s="20"/>
      <c r="T48" s="20"/>
      <c r="U48" s="20"/>
      <c r="V48" s="20"/>
    </row>
    <row r="49" ht="29.85" customHeight="1" spans="1:22">
      <c r="A49" s="29" t="s">
        <v>53</v>
      </c>
      <c r="B49" s="29"/>
      <c r="C49" s="29"/>
      <c r="D49" s="29"/>
      <c r="E49" s="29"/>
      <c r="F49" s="30">
        <v>9063.97</v>
      </c>
      <c r="G49" s="31" t="s">
        <v>54</v>
      </c>
      <c r="H49" s="32" t="s">
        <v>55</v>
      </c>
      <c r="I49" s="58">
        <v>45870</v>
      </c>
      <c r="J49" s="58" t="s">
        <v>34</v>
      </c>
      <c r="K49" s="59" t="s">
        <v>56</v>
      </c>
      <c r="L49" s="20"/>
      <c r="M49" s="20"/>
      <c r="N49" s="20"/>
      <c r="O49" s="20"/>
      <c r="P49" s="42"/>
      <c r="Q49" s="20"/>
      <c r="R49" s="20"/>
      <c r="S49" s="20"/>
      <c r="T49" s="20"/>
      <c r="U49" s="20"/>
      <c r="V49" s="20"/>
    </row>
    <row r="50" customHeight="1" spans="1:22">
      <c r="A50" s="29" t="s">
        <v>57</v>
      </c>
      <c r="B50" s="29"/>
      <c r="C50" s="29"/>
      <c r="D50" s="29"/>
      <c r="E50" s="29"/>
      <c r="F50" s="33">
        <v>9063.97</v>
      </c>
      <c r="G50" s="31" t="s">
        <v>54</v>
      </c>
      <c r="H50" s="34" t="s">
        <v>55</v>
      </c>
      <c r="I50" s="60" t="s">
        <v>32</v>
      </c>
      <c r="J50" s="61" t="s">
        <v>32</v>
      </c>
      <c r="K50" s="59" t="s">
        <v>56</v>
      </c>
      <c r="L50" s="20"/>
      <c r="M50" s="20"/>
      <c r="N50" s="20"/>
      <c r="O50" s="20"/>
      <c r="P50" s="42"/>
      <c r="Q50" s="20"/>
      <c r="R50" s="20"/>
      <c r="S50" s="20"/>
      <c r="T50" s="20"/>
      <c r="U50" s="20"/>
      <c r="V50" s="20"/>
    </row>
    <row r="51" customHeight="1" spans="1:22">
      <c r="A51" s="29" t="s">
        <v>58</v>
      </c>
      <c r="B51" s="29"/>
      <c r="C51" s="29"/>
      <c r="D51" s="29"/>
      <c r="E51" s="29"/>
      <c r="F51" s="33">
        <v>168672.83</v>
      </c>
      <c r="G51" s="31" t="s">
        <v>54</v>
      </c>
      <c r="H51" s="34" t="s">
        <v>55</v>
      </c>
      <c r="I51" s="60" t="s">
        <v>33</v>
      </c>
      <c r="J51" s="60" t="s">
        <v>33</v>
      </c>
      <c r="K51" s="59" t="s">
        <v>56</v>
      </c>
      <c r="L51" s="20"/>
      <c r="M51" s="20"/>
      <c r="N51" s="20"/>
      <c r="O51" s="20"/>
      <c r="P51" s="42"/>
      <c r="Q51" s="20"/>
      <c r="R51" s="20"/>
      <c r="S51" s="20"/>
      <c r="T51" s="20"/>
      <c r="U51" s="20"/>
      <c r="V51" s="20"/>
    </row>
    <row r="52" customHeight="1" spans="1:22">
      <c r="A52" s="29" t="s">
        <v>58</v>
      </c>
      <c r="B52" s="29"/>
      <c r="C52" s="29"/>
      <c r="D52" s="29"/>
      <c r="E52" s="29"/>
      <c r="F52" s="33">
        <v>399609.08</v>
      </c>
      <c r="G52" s="31"/>
      <c r="H52" s="34" t="s">
        <v>59</v>
      </c>
      <c r="I52" s="61">
        <v>45962</v>
      </c>
      <c r="J52" s="61">
        <v>45962</v>
      </c>
      <c r="K52" s="59" t="s">
        <v>56</v>
      </c>
      <c r="L52" s="20"/>
      <c r="M52" s="20"/>
      <c r="N52" s="20"/>
      <c r="O52" s="20"/>
      <c r="P52" s="42"/>
      <c r="Q52" s="20"/>
      <c r="R52" s="20"/>
      <c r="S52" s="20"/>
      <c r="T52" s="20"/>
      <c r="U52" s="20"/>
      <c r="V52" s="20"/>
    </row>
    <row r="53" customHeight="1" spans="1:22">
      <c r="A53" s="35" t="s">
        <v>60</v>
      </c>
      <c r="B53" s="36"/>
      <c r="C53" s="36"/>
      <c r="D53" s="36"/>
      <c r="E53" s="37"/>
      <c r="F53" s="33">
        <v>330545.11</v>
      </c>
      <c r="G53" s="31"/>
      <c r="H53" s="34" t="s">
        <v>61</v>
      </c>
      <c r="I53" s="61">
        <v>45962</v>
      </c>
      <c r="J53" s="61">
        <v>45962</v>
      </c>
      <c r="K53" s="59" t="s">
        <v>62</v>
      </c>
      <c r="L53" s="20"/>
      <c r="M53" s="20"/>
      <c r="N53" s="20"/>
      <c r="O53" s="20"/>
      <c r="P53" s="42"/>
      <c r="Q53" s="20"/>
      <c r="R53" s="20"/>
      <c r="S53" s="20"/>
      <c r="T53" s="20"/>
      <c r="U53" s="20"/>
      <c r="V53" s="20"/>
    </row>
    <row r="54" customHeight="1" spans="1:22">
      <c r="A54" s="38" t="s">
        <v>63</v>
      </c>
      <c r="B54" s="38"/>
      <c r="C54" s="38"/>
      <c r="D54" s="38"/>
      <c r="E54" s="38"/>
      <c r="F54" s="39">
        <f>SUM(F49:F53)</f>
        <v>916954.96</v>
      </c>
      <c r="G54" s="40"/>
      <c r="H54" s="40"/>
      <c r="I54" s="40"/>
      <c r="J54" s="40"/>
      <c r="K54" s="40"/>
      <c r="L54" s="20"/>
      <c r="M54" s="20"/>
      <c r="N54" s="20"/>
      <c r="O54" s="20"/>
      <c r="P54" s="42"/>
      <c r="Q54" s="20"/>
      <c r="R54" s="20"/>
      <c r="S54" s="20"/>
      <c r="T54" s="20"/>
      <c r="U54" s="20"/>
      <c r="V54" s="20"/>
    </row>
    <row r="55" hidden="1" customHeight="1" spans="1:22">
      <c r="A55" s="41" t="s">
        <v>64</v>
      </c>
      <c r="B55" s="41"/>
      <c r="C55" s="41"/>
      <c r="D55" s="41"/>
      <c r="E55" s="41"/>
      <c r="F55" s="41"/>
      <c r="G55" s="41"/>
      <c r="H55" s="41"/>
      <c r="I55" s="42"/>
      <c r="J55" s="42"/>
      <c r="K55" s="42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 customHeight="1" spans="1:22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 ht="12.8" customHeight="1" spans="1:22">
      <c r="A57" s="43" t="s">
        <v>65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20"/>
      <c r="Q57" s="20"/>
      <c r="R57" s="20"/>
      <c r="S57" s="20"/>
      <c r="T57" s="20"/>
      <c r="U57" s="20"/>
      <c r="V57" s="20"/>
    </row>
    <row r="58" ht="21" customHeight="1" spans="1:22">
      <c r="A58" s="44" t="s">
        <v>66</v>
      </c>
      <c r="B58" s="45"/>
      <c r="C58" s="45"/>
      <c r="D58" s="45"/>
      <c r="E58" s="45"/>
      <c r="F58" s="45"/>
      <c r="G58" s="45"/>
      <c r="H58" s="45"/>
      <c r="I58" s="45"/>
      <c r="J58" s="45"/>
      <c r="K58" s="62"/>
      <c r="L58" s="63"/>
      <c r="M58" s="63"/>
      <c r="N58" s="63"/>
      <c r="O58" s="63"/>
      <c r="P58" s="20"/>
      <c r="Q58" s="20"/>
      <c r="R58" s="20"/>
      <c r="S58" s="20"/>
      <c r="T58" s="20"/>
      <c r="U58" s="20"/>
      <c r="V58" s="20"/>
    </row>
    <row r="59" ht="118.65" customHeight="1" spans="1:22">
      <c r="A59" s="46"/>
      <c r="B59" s="47"/>
      <c r="C59" s="47"/>
      <c r="D59" s="47"/>
      <c r="E59" s="47"/>
      <c r="F59" s="47"/>
      <c r="G59" s="47"/>
      <c r="H59" s="47"/>
      <c r="I59" s="47"/>
      <c r="J59" s="47"/>
      <c r="K59" s="64"/>
      <c r="L59" s="63"/>
      <c r="M59" s="63"/>
      <c r="N59" s="63"/>
      <c r="O59" s="63"/>
      <c r="P59" s="20"/>
      <c r="Q59" s="20"/>
      <c r="R59" s="20"/>
      <c r="S59" s="20"/>
      <c r="T59" s="20"/>
      <c r="U59" s="20"/>
      <c r="V59" s="20"/>
    </row>
    <row r="60" ht="118.65" customHeight="1" spans="1:22">
      <c r="A60" s="48"/>
      <c r="B60" s="49"/>
      <c r="C60" s="49"/>
      <c r="D60" s="49"/>
      <c r="E60" s="49"/>
      <c r="F60" s="49"/>
      <c r="G60" s="49"/>
      <c r="H60" s="49"/>
      <c r="I60" s="49"/>
      <c r="J60" s="49"/>
      <c r="K60" s="65"/>
      <c r="L60" s="66"/>
      <c r="M60" s="66"/>
      <c r="N60" s="66"/>
      <c r="O60" s="66"/>
      <c r="P60" s="20"/>
      <c r="Q60" s="20"/>
      <c r="R60" s="20"/>
      <c r="S60" s="20"/>
      <c r="T60" s="20"/>
      <c r="U60" s="20"/>
      <c r="V60" s="20"/>
    </row>
    <row r="61" ht="61.15" customHeight="1" spans="1:22">
      <c r="A61" s="50" t="s">
        <v>67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66"/>
      <c r="M61" s="66"/>
      <c r="N61" s="66"/>
      <c r="O61" s="66"/>
      <c r="P61" s="20"/>
      <c r="Q61" s="20"/>
      <c r="R61" s="20"/>
      <c r="S61" s="20"/>
      <c r="T61" s="20"/>
      <c r="U61" s="20"/>
      <c r="V61" s="20"/>
    </row>
    <row r="62" ht="69.4" customHeight="1" spans="1:22">
      <c r="A62" s="50" t="s">
        <v>68</v>
      </c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66"/>
      <c r="M62" s="66"/>
      <c r="N62" s="66"/>
      <c r="O62" s="66"/>
      <c r="P62" s="20"/>
      <c r="Q62" s="20"/>
      <c r="R62" s="20"/>
      <c r="S62" s="20"/>
      <c r="T62" s="20"/>
      <c r="U62" s="20"/>
      <c r="V62" s="20"/>
    </row>
    <row r="63" spans="1:22">
      <c r="A63" s="20"/>
      <c r="B63" s="20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customHeight="1" spans="1:22">
      <c r="A64" s="51" t="s">
        <v>69</v>
      </c>
      <c r="B64" s="51"/>
      <c r="C64" s="51"/>
      <c r="D64" s="51"/>
      <c r="E64" s="51"/>
      <c r="F64" s="51"/>
      <c r="G64" s="51"/>
      <c r="H64" s="51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ht="38.25" customHeight="1" spans="1:22">
      <c r="A65" s="69"/>
      <c r="B65" s="69"/>
      <c r="C65" s="69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22">
      <c r="A66" s="70" t="s">
        <v>70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20"/>
      <c r="O66" s="20"/>
      <c r="P66" s="20"/>
      <c r="Q66" s="20"/>
      <c r="R66" s="20"/>
      <c r="S66" s="20"/>
      <c r="T66" s="20"/>
      <c r="U66" s="20"/>
      <c r="V66" s="20"/>
    </row>
    <row r="67" customHeight="1" spans="1:22">
      <c r="A67" s="71" t="s">
        <v>71</v>
      </c>
      <c r="B67" s="71"/>
      <c r="C67" s="71" t="s">
        <v>72</v>
      </c>
      <c r="D67" s="72" t="s">
        <v>73</v>
      </c>
      <c r="E67" s="72"/>
      <c r="F67" s="72"/>
      <c r="G67" s="73" t="s">
        <v>74</v>
      </c>
      <c r="H67" s="73" t="s">
        <v>75</v>
      </c>
      <c r="I67" s="72" t="s">
        <v>76</v>
      </c>
      <c r="J67" s="72" t="s">
        <v>77</v>
      </c>
      <c r="K67" s="72"/>
      <c r="L67" s="72" t="s">
        <v>78</v>
      </c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22">
      <c r="A68" s="107" t="s">
        <v>79</v>
      </c>
      <c r="B68" s="75"/>
      <c r="C68" s="76">
        <v>45882</v>
      </c>
      <c r="D68" s="77" t="s">
        <v>80</v>
      </c>
      <c r="E68" s="78"/>
      <c r="F68" s="79"/>
      <c r="G68" s="80">
        <v>4</v>
      </c>
      <c r="H68" s="80">
        <v>1500</v>
      </c>
      <c r="I68" s="101" t="s">
        <v>81</v>
      </c>
      <c r="J68" s="74" t="s">
        <v>82</v>
      </c>
      <c r="K68" s="75"/>
      <c r="L68" s="102">
        <v>98640</v>
      </c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22">
      <c r="A69" s="81"/>
      <c r="B69" s="82"/>
      <c r="C69" s="83"/>
      <c r="D69" s="84"/>
      <c r="E69" s="85"/>
      <c r="F69" s="86"/>
      <c r="G69" s="87"/>
      <c r="H69" s="88"/>
      <c r="I69" s="88"/>
      <c r="J69" s="81"/>
      <c r="K69" s="82"/>
      <c r="L69" s="103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22">
      <c r="A70" s="81"/>
      <c r="B70" s="82"/>
      <c r="C70" s="83"/>
      <c r="D70" s="84"/>
      <c r="E70" s="85"/>
      <c r="F70" s="86"/>
      <c r="G70" s="87"/>
      <c r="H70" s="88"/>
      <c r="I70" s="88"/>
      <c r="J70" s="81"/>
      <c r="K70" s="82"/>
      <c r="L70" s="103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22">
      <c r="A71" s="81"/>
      <c r="B71" s="82"/>
      <c r="C71" s="83"/>
      <c r="D71" s="84"/>
      <c r="E71" s="85"/>
      <c r="F71" s="86"/>
      <c r="G71" s="87"/>
      <c r="H71" s="88"/>
      <c r="I71" s="88"/>
      <c r="J71" s="81"/>
      <c r="K71" s="82"/>
      <c r="L71" s="103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22">
      <c r="A72" s="89"/>
      <c r="B72" s="90"/>
      <c r="C72" s="91"/>
      <c r="D72" s="92"/>
      <c r="E72" s="93"/>
      <c r="F72" s="94"/>
      <c r="G72" s="95"/>
      <c r="H72" s="96"/>
      <c r="I72" s="96"/>
      <c r="J72" s="89"/>
      <c r="K72" s="90"/>
      <c r="L72" s="104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 spans="1:22">
      <c r="A73" s="97" t="s">
        <v>63</v>
      </c>
      <c r="B73" s="98"/>
      <c r="C73" s="98"/>
      <c r="D73" s="98"/>
      <c r="E73" s="98"/>
      <c r="F73" s="98"/>
      <c r="G73" s="98"/>
      <c r="H73" s="98"/>
      <c r="I73" s="98"/>
      <c r="J73" s="98"/>
      <c r="K73" s="105"/>
      <c r="L73" s="106">
        <v>98640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 spans="1:22">
      <c r="A74" s="20"/>
      <c r="B74" s="20"/>
      <c r="C74" s="21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 spans="1:22">
      <c r="A75" s="20"/>
      <c r="B75" s="20"/>
      <c r="C75" s="21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22">
      <c r="A76" s="20"/>
      <c r="B76" s="20"/>
      <c r="C76" s="21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22">
      <c r="A77" s="20"/>
      <c r="B77" s="20"/>
      <c r="C77" s="21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22">
      <c r="A78" s="20"/>
      <c r="B78" s="20"/>
      <c r="C78" s="21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22">
      <c r="A79" s="20"/>
      <c r="B79" s="20"/>
      <c r="C79" s="21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22">
      <c r="A80" s="20"/>
      <c r="B80" s="20"/>
      <c r="C80" s="21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>
      <c r="A81" s="20"/>
      <c r="B81" s="20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>
      <c r="A82" s="20"/>
      <c r="B82" s="20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>
      <c r="A83" s="20"/>
      <c r="B83" s="20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>
      <c r="A84" s="20"/>
      <c r="B84" s="20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 spans="1:22">
      <c r="A85" s="20"/>
      <c r="B85" s="20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 spans="1:22">
      <c r="A86" s="20"/>
      <c r="B86" s="20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 spans="1:22">
      <c r="A87" s="20"/>
      <c r="B87" s="20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 spans="1:22">
      <c r="A88" s="20"/>
      <c r="B88" s="20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 spans="1:22">
      <c r="A89" s="20"/>
      <c r="B89" s="2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 spans="1:22">
      <c r="A90" s="20"/>
      <c r="B90" s="2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 spans="1:22">
      <c r="A91" s="20"/>
      <c r="B91" s="20"/>
      <c r="C91" s="21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 spans="1:22">
      <c r="A92" s="20"/>
      <c r="B92" s="20"/>
      <c r="C92" s="21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 spans="1:22">
      <c r="A93" s="20"/>
      <c r="B93" s="20"/>
      <c r="C93" s="21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 spans="1:22">
      <c r="A94" s="20"/>
      <c r="B94" s="20"/>
      <c r="C94" s="21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 spans="1:22">
      <c r="A95" s="20"/>
      <c r="B95" s="20"/>
      <c r="C95" s="21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 spans="1:22">
      <c r="A96" s="20"/>
      <c r="B96" s="20"/>
      <c r="C96" s="21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 spans="1:22">
      <c r="A97" s="20"/>
      <c r="B97" s="20"/>
      <c r="C97" s="21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 spans="1:22">
      <c r="A98" s="20"/>
      <c r="B98" s="20"/>
      <c r="C98" s="21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 spans="1:22">
      <c r="A99" s="20"/>
      <c r="B99" s="20"/>
      <c r="C99" s="21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 spans="1:22">
      <c r="A100" s="20"/>
      <c r="B100" s="20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 spans="1:22">
      <c r="A101" s="20"/>
      <c r="B101" s="20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 spans="1:22">
      <c r="A102" s="20"/>
      <c r="B102" s="20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 spans="1:22">
      <c r="A103" s="20"/>
      <c r="B103" s="20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 spans="1:22">
      <c r="A104" s="20"/>
      <c r="B104" s="20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 spans="1:22">
      <c r="A105" s="20"/>
      <c r="B105" s="20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 spans="1:22">
      <c r="A106" s="20"/>
      <c r="B106" s="20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 spans="1:22">
      <c r="A107" s="20"/>
      <c r="B107" s="20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 spans="1:22">
      <c r="A108" s="20"/>
      <c r="B108" s="20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 spans="1:22">
      <c r="A109" s="99"/>
      <c r="B109" s="99"/>
      <c r="C109" s="100"/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</row>
  </sheetData>
  <autoFilter ref="A44:K55">
    <extLst/>
  </autoFilter>
  <mergeCells count="74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3:V13"/>
    <mergeCell ref="A14:V14"/>
    <mergeCell ref="A15:O15"/>
    <mergeCell ref="A16:V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4:E34"/>
    <mergeCell ref="A37:E37"/>
    <mergeCell ref="A38:E38"/>
    <mergeCell ref="A39:E39"/>
    <mergeCell ref="A40:E40"/>
    <mergeCell ref="A41:E41"/>
    <mergeCell ref="A43:K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H55"/>
    <mergeCell ref="A57:O57"/>
    <mergeCell ref="A61:K61"/>
    <mergeCell ref="A62:K62"/>
    <mergeCell ref="A64:H64"/>
    <mergeCell ref="A65:C65"/>
    <mergeCell ref="A66:M66"/>
    <mergeCell ref="A67:B67"/>
    <mergeCell ref="D67:F67"/>
    <mergeCell ref="J67:K67"/>
    <mergeCell ref="A68:B68"/>
    <mergeCell ref="D68:F68"/>
    <mergeCell ref="J68:K68"/>
    <mergeCell ref="A69:B69"/>
    <mergeCell ref="D69:F69"/>
    <mergeCell ref="J69:K69"/>
    <mergeCell ref="A70:B70"/>
    <mergeCell ref="D70:F70"/>
    <mergeCell ref="J70:K70"/>
    <mergeCell ref="A71:B71"/>
    <mergeCell ref="D71:F71"/>
    <mergeCell ref="J71:K71"/>
    <mergeCell ref="A72:B72"/>
    <mergeCell ref="D72:F72"/>
    <mergeCell ref="J72:K72"/>
    <mergeCell ref="A73:K73"/>
    <mergeCell ref="A19:A21"/>
    <mergeCell ref="B20:B21"/>
    <mergeCell ref="C20:C21"/>
    <mergeCell ref="V20:V21"/>
    <mergeCell ref="A35:E36"/>
    <mergeCell ref="L58:O59"/>
    <mergeCell ref="A58:K60"/>
  </mergeCells>
  <pageMargins left="0.511805555555556" right="0.511805555555556" top="0.634722222222222" bottom="0.551388888888889" header="0.511811023622047" footer="0.315277777777778"/>
  <pageSetup paperSize="9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POLICLINICA QUIRINOPOLIS-IPGSE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Kátia Mendes Magalhães</dc:creator>
  <cp:lastModifiedBy>larissapimenta</cp:lastModifiedBy>
  <cp:revision>67</cp:revision>
  <dcterms:created xsi:type="dcterms:W3CDTF">2025-01-22T12:14:00Z</dcterms:created>
  <dcterms:modified xsi:type="dcterms:W3CDTF">2026-01-09T18:00:29Z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4A0D6777F4434697B377B4D597543DC8_13</vt:lpwstr>
  </property>
  <property fmtid="{D5CDD505-2E9C-101B-9397-08002B2CF9AE}" pid="3" name="KSOProductBuildVer">
    <vt:lpwstr>1046-12.2.0.13306</vt:lpwstr>
  </property>
</Properties>
</file>