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OLICLINICA QUIRINOPOLIS-IPGSE" sheetId="1" r:id="rId1"/>
  </sheets>
  <definedNames>
    <definedName name="_xlnm._FilterDatabase" localSheetId="0" hidden="1">'POLICLINICA QUIRINOPOLIS-IPGSE'!$A$48:$K$64</definedName>
    <definedName name="_xlnm.Print_Area" localSheetId="0">'POLICLINICA QUIRINOPOLIS-IPGSE'!$A$1:$V$77</definedName>
    <definedName name="_xlnm.Print_Titles" localSheetId="0">'POLICLINICA QUIRINOPOLIS-IPGSE'!$47:$48</definedName>
  </definedNames>
  <calcPr calcId="144525"/>
</workbook>
</file>

<file path=xl/comments1.xml><?xml version="1.0" encoding="utf-8"?>
<comments xmlns="http://schemas.openxmlformats.org/spreadsheetml/2006/main">
  <authors>
    <author>larissapimenta</author>
    <author>Autor desconhecido</author>
  </authors>
  <commentList>
    <comment ref="D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2025.2850.066.00103.019 - 181.734,56
empenho referente ao termo de colaboração 93/24</t>
        </r>
      </text>
    </comment>
    <comment ref="D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068.00094 - R$ 4.282.496,98
068.00095 - R$ 3.226.583,50 - Anulação total em 25/06/25
211.00051 - R$ 69.811,24 - Anulação total em 04/09/25
211.00052 - R$ 6.453.167,02 - Anulação de R$ 9.063,97 em 13/10/25</t>
        </r>
      </text>
    </comment>
    <comment ref="D24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211.00059 - R$ 3.226.583,50
Anulação de Empenho
00059.001 - 330.545,11 (em 13/11/25)
00059.002 - 321.187,32 (em 13/11/25)
00059.003 - 9.063,97 (em 27/11/25)
00059.004 - 218.284,26 (em 22/12/25)</t>
        </r>
      </text>
    </comment>
    <comment ref="B25" authorId="1">
      <text>
        <r>
          <rPr>
            <sz val="10"/>
            <rFont val="Arial"/>
            <charset val="134"/>
          </rPr>
          <t xml:space="preserve">CUSTEIO </t>
        </r>
      </text>
    </comment>
    <comment ref="C25" authorId="1">
      <text>
        <r>
          <rPr>
            <sz val="10"/>
            <rFont val="Arial"/>
            <charset val="134"/>
          </rPr>
          <t xml:space="preserve">CUSTEIO </t>
        </r>
      </text>
    </comment>
    <comment ref="E25" authorId="1">
      <text>
        <r>
          <rPr>
            <sz val="10"/>
            <rFont val="Arial"/>
            <charset val="134"/>
          </rPr>
          <t xml:space="preserve">PROCESSO 202400010079760
</t>
        </r>
      </text>
    </comment>
    <comment ref="G25" authorId="1">
      <text>
        <r>
          <rPr>
            <sz val="10"/>
            <rFont val="Arial"/>
            <charset val="134"/>
          </rPr>
          <t>713749,49
713749,49
1.444.618,93
1.444.618,93</t>
        </r>
      </text>
    </comment>
    <comment ref="L25" authorId="1">
      <text>
        <r>
          <rPr>
            <sz val="10"/>
            <rFont val="Arial"/>
            <charset val="134"/>
          </rPr>
          <t>713.749,49
1.444.618,93</t>
        </r>
      </text>
    </comment>
    <comment ref="B26" authorId="1">
      <text>
        <r>
          <rPr>
            <sz val="10"/>
            <rFont val="Arial"/>
            <charset val="1"/>
          </rPr>
          <t xml:space="preserve">CUSTEIO </t>
        </r>
      </text>
    </comment>
    <comment ref="C26" authorId="1">
      <text>
        <r>
          <rPr>
            <sz val="10"/>
            <rFont val="Arial"/>
            <charset val="1"/>
          </rPr>
          <t xml:space="preserve">CUSTEIO </t>
        </r>
      </text>
    </comment>
    <comment ref="G26" authorId="1">
      <text>
        <r>
          <rPr>
            <sz val="9"/>
            <color rgb="FF333333"/>
            <rFont val="Arial"/>
            <charset val="134"/>
          </rPr>
          <t>713.749,5
1.435.554,95
108.672,83</t>
        </r>
      </text>
    </comment>
    <comment ref="H26" authorId="1">
      <text>
        <r>
          <rPr>
            <sz val="10"/>
            <rFont val="Arial"/>
            <charset val="1"/>
          </rPr>
          <t xml:space="preserve">PROCESSO 202400010079760
</t>
        </r>
      </text>
    </comment>
    <comment ref="L26" authorId="1">
      <text>
        <r>
          <rPr>
            <sz val="10"/>
            <rFont val="Arial"/>
            <charset val="1"/>
          </rPr>
          <t>713.749,49
1.444.618,93</t>
        </r>
      </text>
    </comment>
    <comment ref="M26" authorId="1">
      <text>
        <r>
          <rPr>
            <sz val="10"/>
            <rFont val="Arial"/>
            <charset val="1"/>
          </rPr>
          <t xml:space="preserve">PROCESSO 202400010079760
</t>
        </r>
      </text>
    </comment>
    <comment ref="B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C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</t>
        </r>
      </text>
    </comment>
    <comment ref="L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713.749,50
Fundo rescisório - 108.672,83
Custeio - 1.435.554,95</t>
        </r>
      </text>
    </comment>
    <comment ref="B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- 60.000,00
Fundo Rescisório  - 108.672,83</t>
        </r>
      </text>
    </comment>
    <comment ref="B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- 713.749,50 + 1.435.554,95 
Fundo rescisório - 108.672,83</t>
        </r>
      </text>
    </comment>
    <comment ref="B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 - 108.672,83
Custeio - 50.936,03</t>
        </r>
      </text>
    </comment>
    <comment ref="B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C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E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Processo 202400010079760</t>
        </r>
      </text>
    </comment>
    <comment ref="G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181.734,56
713.749,50
713.749,50
138.127,94
601.275,28
645.694,58
108.672,83
108.672,83
60.000,00
60.000,00</t>
        </r>
      </text>
    </comment>
    <comment ref="J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GLOSA Planisa - 9.063,97
Glosa de metas 01 de 02 - 330.545,11
Provisão Glosa de metas 01 de 02- 321.187,32</t>
        </r>
      </text>
    </comment>
    <comment ref="L31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1.497.572,02
Fundo de Provisão - 108.672,83</t>
        </r>
      </text>
    </comment>
    <comment ref="B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G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60.000,00
60.000,00
</t>
        </r>
      </text>
    </comment>
    <comment ref="H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</t>
        </r>
      </text>
    </comment>
    <comment ref="J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GLOSA Planisa - 9.063,97
Glosa de metas 02 de 02 - 330.545,11
 - Glosa parcial de 200.156,32 - restam 130.388,79 provisionado
Provisão Glosa de metas 02 de 02- 322.000,00
</t>
        </r>
      </text>
    </comment>
    <comment ref="L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181.734,56+713.749,50+601.275,28
Custeio Consolidado: 60.000,00
Fundo rescisório - 108.672,83</t>
        </r>
      </text>
    </comment>
    <comment ref="L34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60.000,00</t>
        </r>
      </text>
    </comment>
  </commentList>
</comments>
</file>

<file path=xl/sharedStrings.xml><?xml version="1.0" encoding="utf-8"?>
<sst xmlns="http://schemas.openxmlformats.org/spreadsheetml/2006/main" count="150" uniqueCount="94">
  <si>
    <t>Relatório Resumido da Execução Orçamentária e Financeira por Contrato de Gestão</t>
  </si>
  <si>
    <t>Mês/Ano: Julho a Dezembro/2025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</si>
  <si>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</si>
  <si>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</si>
  <si>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</si>
  <si>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</si>
  <si>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</si>
  <si>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</si>
  <si>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</si>
  <si>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</si>
  <si>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</si>
  <si>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</si>
  <si>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</si>
  <si>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</si>
  <si>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</si>
  <si>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</si>
  <si>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</si>
  <si>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</si>
  <si>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</si>
  <si>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</si>
  <si>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</si>
  <si>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</si>
  <si>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</si>
  <si>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</si>
  <si>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</si>
  <si>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</si>
  <si>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</si>
  <si>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</si>
  <si>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</si>
  <si>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</si>
  <si>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</si>
  <si>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mai/25</t>
  </si>
  <si>
    <t>set/25</t>
  </si>
  <si>
    <t>out/25</t>
  </si>
  <si>
    <t>ago/25</t>
  </si>
  <si>
    <t>dez/25</t>
  </si>
  <si>
    <t>nov/25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</si>
  <si>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</si>
  <si>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</si>
  <si>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</si>
  <si>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</si>
  <si>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</si>
  <si>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</si>
  <si>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</si>
  <si>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</si>
  <si>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</si>
  <si>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</si>
  <si>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</si>
  <si>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</si>
  <si>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</si>
  <si>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</si>
  <si>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</si>
  <si>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</si>
  <si>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</si>
  <si>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</si>
  <si>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Desconto planisa Agosto/25</t>
  </si>
  <si>
    <t>3.3.50.85.02</t>
  </si>
  <si>
    <t>202400010033097</t>
  </si>
  <si>
    <t>SES/CGC/SUPECC-19837.</t>
  </si>
  <si>
    <t>Desconto planisa Setembro/25</t>
  </si>
  <si>
    <t>Desconto planisa Novembro/25</t>
  </si>
  <si>
    <t>Desconto Planisa Dezembro/25</t>
  </si>
  <si>
    <t>Valor provisionado para ajuste posterior. Planisa Outubro/25</t>
  </si>
  <si>
    <t>Glosa de Metas Contratuais Relatório COMACG nº 24/2025 (SEI nº 77660343). Conforme Ofício 76136 (SEI Nº 80911576). 1º parcela</t>
  </si>
  <si>
    <t>202500010057077</t>
  </si>
  <si>
    <t>SES/COMACG-20549</t>
  </si>
  <si>
    <t>Glosa de Metas Contratuais Relatório COMACG Retificador nº 74/2024 (SEI nº 71543617). Conforme Ofício 78687 (SEI Nº 81326914). 1º parcela</t>
  </si>
  <si>
    <t>202400010081757</t>
  </si>
  <si>
    <t>Glosa de Metas Contratuais Relatório COMACG Retificador nº 74/2024 (SEI nº 71543617). Conforme Ofício 78687 (SEI Nº 81326914). 2º parcela</t>
  </si>
  <si>
    <t>Valor provisionado para ajuste posterior.Relatório COMACG nº 24/2025 (SEI nº 77660343). Conforme Ofício 76136 (SEI Nº 80911576). 2º parcela</t>
  </si>
  <si>
    <t xml:space="preserve">Valor provisionado para ajuste posterior. Relatório COMACG Retificador nº 74/2024. 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</si>
  <si>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</si>
  <si>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</si>
  <si>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</si>
  <si>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Anulação de empenho 2025.2850.068.00095.001 - Valor: 3.226.583,50 - ref. 11/25 - em 25/06/25; Anulação de empenho 2025.2850.211.00051.001 - Valor R$ 69.811,24 - Ref.05/25 - em 04/09/25  Despesas pré operacionais; Anulação de empenho 2025.2850.211.00052.001 - Valor R$ 9.063,97 - em 13/10/25 desconto Planisa Agosto/25; Anulação de Empenho 211.00059.001 - Valor R$ 330.545,11 (em 13/11/25)Glosa de metas; 211.00059.002 - Valor R$ 321.187,32 (em 13/11/25) Glosa de metas COMACG 24/25;  211.00059.003 - Valor R$ 9.063,97 (em 27/11/25) Planisa Setembro; Anulação empenho 211.00059.004 R$ 218.284,26 Planisa Novembro R$ 9.063,97, Planisa Dezembro R$ 9.063,97, Anulação parcial Glosa metas (2/2) - Valor  total R$ 330.545,11 - Valor parcial R$ 200.156,32
3. Valor informado pela área técnica – GFIN (Processo SEI 202500010016855).
4. Solicitação de Liquidação e Pagamento de Julho Parcial (SEI N° 76365554) e Consolidado (SEI N° 78700744); Solicitação de Liquidação e Pagamento de Agosto Parcial (SEI N° 77367639) e Consolidado (SEI N° 80017069); Solicitação de Liquidação e Pagamento de Setembro Parcial (SEI N° 78576912) e Consolidado (SEI N° 81236980); Solicitação de Liquidação e Pagamento de Outubro Parcial (SEI N° 80014963) e Consolidado (SEI N° 82707188); Solicitação de Liquidação e Pagamento de Novembro Parcial (SEI N° 812114395) e Consolidado (SEI N° 83675954); Solicitação de Liquidação e Pagamento de Dezembro Parcial (SEI N° 82677085) e Consolidado (SEI N° 83681016)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</si>
  <si>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</si>
  <si>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</si>
  <si>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</si>
  <si>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julho a dezembro/2025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</si>
  <si>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</si>
  <si>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</si>
  <si>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</si>
  <si>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</si>
  <si>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</si>
  <si>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</si>
  <si>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</si>
  <si>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</si>
  <si>
    <t>202400010079760</t>
  </si>
  <si>
    <t>2025.2850.161.00191.001</t>
  </si>
  <si>
    <t>4.4.50.42.05</t>
  </si>
  <si>
    <t>411 horas de consutoria - empresa NOXTEC Serviços Ltda</t>
  </si>
  <si>
    <t>2025.2850.161.00356.001</t>
  </si>
  <si>
    <t>1500</t>
  </si>
  <si>
    <t>39 horas de consutoria - empresa NOXTEC Serviços Ltda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</si>
</sst>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4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color rgb="FF333333"/>
      <name val="Arial"/>
      <charset val="134"/>
    </font>
    <font>
      <sz val="9"/>
      <name val="Arial"/>
      <charset val="0"/>
    </font>
    <font>
      <sz val="10"/>
      <name val="Arial"/>
      <charset val="1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0" fillId="9" borderId="28" applyNumberFormat="0" applyAlignment="0" applyProtection="0">
      <alignment vertical="center"/>
    </xf>
    <xf numFmtId="0" fontId="21" fillId="9" borderId="27" applyNumberFormat="0" applyAlignment="0" applyProtection="0">
      <alignment vertical="center"/>
    </xf>
    <xf numFmtId="0" fontId="22" fillId="10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</cellStyleXfs>
  <cellXfs count="122">
    <xf numFmtId="0" fontId="0" fillId="0" borderId="0" xfId="0"/>
    <xf numFmtId="0" fontId="0" fillId="0" borderId="0" xfId="0" applyFill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5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wrapText="1"/>
    </xf>
    <xf numFmtId="176" fontId="2" fillId="0" borderId="5" xfId="0" applyNumberFormat="1" applyFont="1" applyFill="1" applyBorder="1" applyAlignment="1" applyProtection="1">
      <alignment horizontal="right" wrapText="1"/>
    </xf>
    <xf numFmtId="4" fontId="2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176" fontId="4" fillId="0" borderId="5" xfId="0" applyNumberFormat="1" applyFont="1" applyFill="1" applyBorder="1" applyAlignment="1" applyProtection="1">
      <alignment horizontal="right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2" fontId="0" fillId="0" borderId="7" xfId="49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6" fontId="5" fillId="0" borderId="7" xfId="1" applyFont="1" applyBorder="1" applyAlignment="1" applyProtection="1"/>
    <xf numFmtId="0" fontId="5" fillId="0" borderId="7" xfId="0" applyFont="1" applyBorder="1" applyAlignment="1" applyProtection="1">
      <alignment horizontal="center" wrapText="1"/>
    </xf>
    <xf numFmtId="49" fontId="5" fillId="0" borderId="7" xfId="49" applyNumberFormat="1" applyFont="1" applyBorder="1" applyAlignment="1" applyProtection="1">
      <alignment horizontal="center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6" fillId="5" borderId="7" xfId="0" applyNumberFormat="1" applyFont="1" applyFill="1" applyBorder="1" applyAlignment="1" applyProtection="1">
      <alignment horizontal="right" vertical="center" wrapText="1"/>
    </xf>
    <xf numFmtId="0" fontId="5" fillId="5" borderId="7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wrapText="1"/>
    </xf>
    <xf numFmtId="49" fontId="2" fillId="0" borderId="5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 wrapText="1"/>
    </xf>
    <xf numFmtId="180" fontId="2" fillId="0" borderId="7" xfId="0" applyNumberFormat="1" applyFont="1" applyBorder="1" applyAlignment="1" applyProtection="1">
      <alignment horizontal="center" vertical="center" wrapText="1"/>
    </xf>
    <xf numFmtId="17" fontId="5" fillId="0" borderId="7" xfId="0" applyNumberFormat="1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Continuous" wrapText="1" readingOrder="1"/>
    </xf>
    <xf numFmtId="0" fontId="5" fillId="0" borderId="7" xfId="0" applyFont="1" applyFill="1" applyBorder="1" applyAlignment="1" applyProtection="1">
      <alignment horizontal="center" vertical="center" wrapText="1"/>
    </xf>
    <xf numFmtId="17" fontId="5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vertical="center"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11" xfId="1" applyFont="1" applyBorder="1" applyAlignment="1" applyProtection="1"/>
    <xf numFmtId="176" fontId="4" fillId="0" borderId="11" xfId="1" applyFont="1" applyBorder="1" applyAlignment="1" applyProtection="1"/>
    <xf numFmtId="4" fontId="4" fillId="0" borderId="11" xfId="0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16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/>
    <xf numFmtId="0" fontId="2" fillId="0" borderId="17" xfId="0" applyFont="1" applyBorder="1" applyAlignment="1" applyProtection="1">
      <alignment horizontal="center" wrapText="1"/>
    </xf>
    <xf numFmtId="0" fontId="2" fillId="0" borderId="18" xfId="0" applyFont="1" applyBorder="1" applyAlignment="1" applyProtection="1">
      <alignment horizontal="center" wrapText="1"/>
    </xf>
    <xf numFmtId="58" fontId="2" fillId="0" borderId="1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58" fontId="2" fillId="0" borderId="7" xfId="0" applyNumberFormat="1" applyFont="1" applyBorder="1" applyAlignment="1" applyProtection="1">
      <alignment horizontal="center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wrapText="1"/>
    </xf>
    <xf numFmtId="49" fontId="2" fillId="0" borderId="7" xfId="0" applyNumberFormat="1" applyFont="1" applyBorder="1" applyAlignment="1" applyProtection="1">
      <alignment horizontal="right" wrapText="1"/>
    </xf>
    <xf numFmtId="0" fontId="2" fillId="0" borderId="7" xfId="0" applyFont="1" applyBorder="1" applyAlignment="1" applyProtection="1">
      <alignment horizontal="center" wrapText="1"/>
    </xf>
    <xf numFmtId="49" fontId="2" fillId="0" borderId="7" xfId="0" applyNumberFormat="1" applyFont="1" applyBorder="1" applyAlignment="1" applyProtection="1">
      <alignment wrapText="1"/>
    </xf>
    <xf numFmtId="0" fontId="2" fillId="6" borderId="17" xfId="0" applyFont="1" applyFill="1" applyBorder="1" applyAlignment="1" applyProtection="1">
      <alignment horizontal="center" wrapText="1"/>
    </xf>
    <xf numFmtId="0" fontId="2" fillId="6" borderId="18" xfId="0" applyFont="1" applyFill="1" applyBorder="1" applyAlignment="1" applyProtection="1">
      <alignment horizontal="center" wrapText="1"/>
    </xf>
    <xf numFmtId="0" fontId="2" fillId="6" borderId="19" xfId="0" applyFont="1" applyFill="1" applyBorder="1" applyAlignment="1" applyProtection="1">
      <alignment horizontal="center" wrapText="1"/>
    </xf>
    <xf numFmtId="49" fontId="2" fillId="6" borderId="17" xfId="0" applyNumberFormat="1" applyFont="1" applyFill="1" applyBorder="1" applyAlignment="1" applyProtection="1">
      <alignment horizontal="center" wrapText="1"/>
    </xf>
    <xf numFmtId="49" fontId="2" fillId="6" borderId="20" xfId="0" applyNumberFormat="1" applyFont="1" applyFill="1" applyBorder="1" applyAlignment="1" applyProtection="1">
      <alignment horizontal="center" wrapText="1"/>
    </xf>
    <xf numFmtId="49" fontId="2" fillId="6" borderId="18" xfId="0" applyNumberFormat="1" applyFont="1" applyFill="1" applyBorder="1" applyAlignment="1" applyProtection="1">
      <alignment horizontal="center" wrapText="1"/>
    </xf>
    <xf numFmtId="0" fontId="2" fillId="6" borderId="19" xfId="0" applyFont="1" applyFill="1" applyBorder="1" applyAlignment="1" applyProtection="1">
      <alignment wrapText="1"/>
    </xf>
    <xf numFmtId="49" fontId="2" fillId="6" borderId="19" xfId="0" applyNumberFormat="1" applyFont="1" applyFill="1" applyBorder="1" applyAlignment="1" applyProtection="1">
      <alignment wrapText="1"/>
    </xf>
    <xf numFmtId="0" fontId="4" fillId="6" borderId="8" xfId="0" applyFont="1" applyFill="1" applyBorder="1" applyAlignment="1" applyProtection="1">
      <alignment horizontal="right" wrapText="1"/>
    </xf>
    <xf numFmtId="0" fontId="2" fillId="6" borderId="9" xfId="0" applyFont="1" applyFill="1" applyBorder="1" applyAlignment="1" applyProtection="1">
      <alignment horizontal="right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6" fillId="0" borderId="21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center" wrapText="1"/>
    </xf>
    <xf numFmtId="0" fontId="6" fillId="0" borderId="2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9" fontId="2" fillId="0" borderId="19" xfId="0" applyNumberFormat="1" applyFont="1" applyBorder="1" applyAlignment="1" applyProtection="1">
      <alignment wrapText="1"/>
    </xf>
    <xf numFmtId="181" fontId="2" fillId="0" borderId="19" xfId="0" applyNumberFormat="1" applyFont="1" applyBorder="1" applyAlignment="1" applyProtection="1">
      <alignment wrapText="1"/>
    </xf>
    <xf numFmtId="181" fontId="2" fillId="0" borderId="7" xfId="0" applyNumberFormat="1" applyFont="1" applyBorder="1" applyAlignment="1" applyProtection="1">
      <alignment wrapText="1"/>
    </xf>
    <xf numFmtId="181" fontId="2" fillId="6" borderId="19" xfId="0" applyNumberFormat="1" applyFont="1" applyFill="1" applyBorder="1" applyAlignment="1" applyProtection="1">
      <alignment wrapText="1"/>
    </xf>
    <xf numFmtId="0" fontId="2" fillId="6" borderId="10" xfId="0" applyFont="1" applyFill="1" applyBorder="1" applyAlignment="1" applyProtection="1">
      <alignment horizontal="right" wrapText="1"/>
    </xf>
    <xf numFmtId="181" fontId="4" fillId="6" borderId="7" xfId="0" applyNumberFormat="1" applyFont="1" applyFill="1" applyBorder="1" applyAlignment="1" applyProtection="1">
      <alignment wrapText="1"/>
    </xf>
    <xf numFmtId="0" fontId="2" fillId="0" borderId="17" xfId="0" applyFont="1" applyBorder="1" applyAlignment="1" applyProtection="1" quotePrefix="1">
      <alignment horizontal="center" wrapText="1"/>
    </xf>
    <xf numFmtId="0" fontId="2" fillId="0" borderId="8" xfId="0" applyFont="1" applyBorder="1" applyAlignment="1" applyProtection="1" quotePrefix="1">
      <alignment horizont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118"/>
  <sheetViews>
    <sheetView tabSelected="1" topLeftCell="A27" workbookViewId="0">
      <selection activeCell="A62" sqref="A62:E62"/>
    </sheetView>
  </sheetViews>
  <sheetFormatPr defaultColWidth="8.71428571428571" defaultRowHeight="15"/>
  <cols>
    <col min="1" max="1" width="10.2857142857143" style="2" customWidth="1"/>
    <col min="2" max="2" width="14.2857142857143" style="2" customWidth="1"/>
    <col min="3" max="3" width="16.8380952380952" style="3" customWidth="1"/>
    <col min="4" max="7" width="16" style="2" customWidth="1"/>
    <col min="8" max="8" width="18.2571428571429" style="2" customWidth="1"/>
    <col min="9" max="10" width="16" style="2" customWidth="1"/>
    <col min="11" max="11" width="16.4285714285714" style="2" customWidth="1"/>
    <col min="12" max="15" width="15.2857142857143" style="2" customWidth="1"/>
    <col min="16" max="16" width="17.5714285714286" style="2" customWidth="1"/>
    <col min="17" max="17" width="28.5714285714286" style="2" customWidth="1"/>
    <col min="18" max="19" width="15.2857142857143" style="2" customWidth="1"/>
    <col min="20" max="21" width="15.847619047619" style="2" customWidth="1"/>
    <col min="22" max="22" width="20.4380952380952" style="2" customWidth="1"/>
  </cols>
  <sheetData>
    <row r="1" ht="26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8.25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9"/>
      <c r="P2" s="49"/>
      <c r="Q2" s="49"/>
      <c r="R2" s="49"/>
      <c r="S2" s="49"/>
      <c r="T2" s="49"/>
      <c r="U2" s="49"/>
      <c r="V2" s="49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8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9"/>
      <c r="P4" s="49"/>
      <c r="Q4" s="49"/>
      <c r="R4" s="49"/>
      <c r="S4" s="49"/>
      <c r="T4" s="49"/>
      <c r="U4" s="49"/>
      <c r="V4" s="49"/>
    </row>
    <row r="5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9"/>
      <c r="P6" s="49"/>
      <c r="Q6" s="49"/>
      <c r="R6" s="49"/>
      <c r="S6" s="49"/>
      <c r="T6" s="49"/>
      <c r="U6" s="49"/>
      <c r="V6" s="49"/>
    </row>
    <row r="7" ht="9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9"/>
      <c r="P7" s="49"/>
      <c r="Q7" s="49"/>
      <c r="R7" s="49"/>
      <c r="S7" s="49"/>
      <c r="T7" s="49"/>
      <c r="U7" s="49"/>
      <c r="V7" s="49"/>
    </row>
    <row r="8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9"/>
      <c r="P9" s="49"/>
      <c r="Q9" s="49"/>
      <c r="R9" s="49"/>
      <c r="S9" s="49"/>
      <c r="T9" s="49"/>
      <c r="U9" s="49"/>
      <c r="V9" s="49"/>
    </row>
    <row r="10" ht="9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9"/>
      <c r="P10" s="49"/>
      <c r="Q10" s="49"/>
      <c r="R10" s="49"/>
      <c r="S10" s="49"/>
      <c r="T10" s="49"/>
      <c r="U10" s="49"/>
      <c r="V10" s="49"/>
    </row>
    <row r="1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3.1" customHeight="1" spans="1:2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9"/>
      <c r="P12" s="49"/>
      <c r="Q12" s="49"/>
      <c r="R12" s="49"/>
      <c r="S12" s="49"/>
      <c r="T12" s="49"/>
      <c r="U12" s="49"/>
      <c r="V12" s="49"/>
    </row>
    <row r="13" ht="15.75" customHeight="1" spans="1:22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ht="32.25" customHeight="1" spans="1:22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ht="8.25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75" customHeight="1" spans="1:22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25.5" customHeight="1" spans="1:22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5.75" customHeight="1" spans="1:22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5.75" customHeight="1" spans="1:22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3.75" customHeight="1" spans="1:22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ht="42.75" customHeight="1" spans="1:22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ht="15.75" spans="1:22">
      <c r="A22" s="15">
        <v>45658</v>
      </c>
      <c r="B22" s="16"/>
      <c r="C22" s="16"/>
      <c r="D22" s="17">
        <v>181734.56</v>
      </c>
      <c r="E22" s="17"/>
      <c r="F22" s="17"/>
      <c r="G22" s="17"/>
      <c r="H22" s="17"/>
      <c r="I22" s="17"/>
      <c r="J22" s="50"/>
      <c r="K22" s="51"/>
      <c r="L22" s="17"/>
      <c r="M22" s="52"/>
      <c r="N22" s="53"/>
      <c r="O22" s="53"/>
      <c r="P22" s="53"/>
      <c r="Q22" s="53"/>
      <c r="R22" s="64"/>
      <c r="S22" s="64"/>
      <c r="T22" s="64"/>
      <c r="U22" s="53"/>
      <c r="V22" s="65"/>
    </row>
    <row r="23" ht="15.75" spans="1:22">
      <c r="A23" s="15" t="s">
        <v>31</v>
      </c>
      <c r="B23" s="16"/>
      <c r="C23" s="16"/>
      <c r="D23" s="17">
        <f>SUM(4282496.98,3226583.5,69811.24,6453167.02,-69811.24,-9063.97,-3226583.5)</f>
        <v>10726600.03</v>
      </c>
      <c r="E23" s="17"/>
      <c r="F23" s="17"/>
      <c r="G23" s="17"/>
      <c r="H23" s="17"/>
      <c r="I23" s="17"/>
      <c r="J23" s="50"/>
      <c r="K23" s="51"/>
      <c r="L23" s="17"/>
      <c r="M23" s="52"/>
      <c r="N23" s="53"/>
      <c r="O23" s="53"/>
      <c r="P23" s="53"/>
      <c r="Q23" s="53"/>
      <c r="R23" s="64"/>
      <c r="S23" s="64"/>
      <c r="T23" s="64"/>
      <c r="U23" s="53"/>
      <c r="V23" s="65"/>
    </row>
    <row r="24" ht="15.75" spans="1:22">
      <c r="A24" s="15">
        <v>45809</v>
      </c>
      <c r="B24" s="16"/>
      <c r="C24" s="16"/>
      <c r="D24" s="17">
        <f>SUM(3226583.5,-330545.11,-321187.32,-9063.97,-218284.26)</f>
        <v>2347502.84</v>
      </c>
      <c r="E24" s="17"/>
      <c r="F24" s="17"/>
      <c r="G24" s="17"/>
      <c r="H24" s="17"/>
      <c r="I24" s="17"/>
      <c r="J24" s="50"/>
      <c r="K24" s="51"/>
      <c r="L24" s="17"/>
      <c r="M24" s="52"/>
      <c r="N24" s="53"/>
      <c r="O24" s="53"/>
      <c r="P24" s="53"/>
      <c r="Q24" s="53"/>
      <c r="R24" s="64"/>
      <c r="S24" s="64"/>
      <c r="T24" s="64"/>
      <c r="U24" s="53"/>
      <c r="V24" s="66"/>
    </row>
    <row r="25" ht="15.75" spans="1:22">
      <c r="A25" s="15">
        <v>45839</v>
      </c>
      <c r="B25" s="16">
        <v>2327041.25</v>
      </c>
      <c r="C25" s="16">
        <v>2327041.25</v>
      </c>
      <c r="D25" s="17"/>
      <c r="E25" s="17">
        <v>98640</v>
      </c>
      <c r="F25" s="17"/>
      <c r="G25" s="17">
        <v>4316736.84</v>
      </c>
      <c r="H25" s="17"/>
      <c r="I25" s="17"/>
      <c r="J25" s="50">
        <v>0</v>
      </c>
      <c r="K25" s="51">
        <v>45839</v>
      </c>
      <c r="L25" s="17">
        <v>2158368.42</v>
      </c>
      <c r="M25" s="52"/>
      <c r="N25" s="53"/>
      <c r="O25" s="53"/>
      <c r="P25" s="53"/>
      <c r="Q25" s="53"/>
      <c r="R25" s="64"/>
      <c r="S25" s="64"/>
      <c r="T25" s="64"/>
      <c r="U25" s="53"/>
      <c r="V25" s="66">
        <f>L25</f>
        <v>2158368.42</v>
      </c>
    </row>
    <row r="26" ht="15.75" spans="1:22">
      <c r="A26" s="15">
        <v>45870</v>
      </c>
      <c r="B26" s="16">
        <v>2327041.25</v>
      </c>
      <c r="C26" s="16">
        <v>2327041.25</v>
      </c>
      <c r="D26" s="17"/>
      <c r="E26" s="17"/>
      <c r="F26" s="17"/>
      <c r="G26" s="17">
        <v>2257977.28</v>
      </c>
      <c r="H26" s="17">
        <v>98640</v>
      </c>
      <c r="I26" s="17"/>
      <c r="J26" s="50">
        <f>SUM(168672.83,-50936.03,-108672.83)</f>
        <v>9063.96999999999</v>
      </c>
      <c r="K26" s="51">
        <v>45870</v>
      </c>
      <c r="L26" s="17">
        <v>2158368.42</v>
      </c>
      <c r="M26" s="17">
        <v>98640</v>
      </c>
      <c r="N26" s="53"/>
      <c r="O26" s="53"/>
      <c r="P26" s="53"/>
      <c r="Q26" s="53"/>
      <c r="R26" s="64"/>
      <c r="S26" s="64"/>
      <c r="T26" s="64"/>
      <c r="U26" s="53"/>
      <c r="V26" s="66">
        <f>L26+M26</f>
        <v>2257008.42</v>
      </c>
    </row>
    <row r="27" ht="15.75" spans="1:22">
      <c r="A27" s="15" t="s">
        <v>32</v>
      </c>
      <c r="B27" s="16">
        <v>2327041.25</v>
      </c>
      <c r="C27" s="16">
        <v>2327041.25</v>
      </c>
      <c r="D27" s="17"/>
      <c r="E27" s="17"/>
      <c r="F27" s="17"/>
      <c r="G27" s="17">
        <f>SUM(713749.5,1435554.95,108672.83,108672.83,60000)</f>
        <v>2426650.11</v>
      </c>
      <c r="H27" s="17"/>
      <c r="I27" s="17"/>
      <c r="J27" s="50">
        <v>9063.97</v>
      </c>
      <c r="K27" s="51" t="s">
        <v>32</v>
      </c>
      <c r="L27" s="17">
        <f>SUM(713749.5,108672.83,1435554.95)</f>
        <v>2257977.28</v>
      </c>
      <c r="M27" s="17"/>
      <c r="N27" s="53"/>
      <c r="O27" s="53"/>
      <c r="P27" s="53"/>
      <c r="Q27" s="53"/>
      <c r="R27" s="64"/>
      <c r="S27" s="64"/>
      <c r="T27" s="64"/>
      <c r="U27" s="53"/>
      <c r="V27" s="66">
        <f>SUM(L27,L28)</f>
        <v>2426650.11</v>
      </c>
    </row>
    <row r="28" ht="15.75" spans="1:22">
      <c r="A28" s="15" t="s">
        <v>32</v>
      </c>
      <c r="B28" s="16"/>
      <c r="C28" s="16"/>
      <c r="D28" s="17"/>
      <c r="E28" s="17"/>
      <c r="F28" s="17"/>
      <c r="G28" s="17"/>
      <c r="H28" s="17"/>
      <c r="I28" s="17"/>
      <c r="J28" s="50"/>
      <c r="K28" s="51">
        <v>45839</v>
      </c>
      <c r="L28" s="17">
        <f>SUM(60000,108672.83)</f>
        <v>168672.83</v>
      </c>
      <c r="M28" s="17"/>
      <c r="N28" s="53"/>
      <c r="O28" s="53"/>
      <c r="P28" s="53"/>
      <c r="Q28" s="53"/>
      <c r="R28" s="64"/>
      <c r="S28" s="64"/>
      <c r="T28" s="64"/>
      <c r="U28" s="53"/>
      <c r="V28" s="66"/>
    </row>
    <row r="29" ht="15.75" spans="1:22">
      <c r="A29" s="15" t="s">
        <v>33</v>
      </c>
      <c r="B29" s="16">
        <v>2327041.25</v>
      </c>
      <c r="C29" s="16">
        <v>2327041.25</v>
      </c>
      <c r="D29" s="17"/>
      <c r="E29" s="17"/>
      <c r="F29" s="17"/>
      <c r="G29" s="17">
        <f>SUM(108672.83,50936.03)</f>
        <v>159608.86</v>
      </c>
      <c r="H29" s="17"/>
      <c r="I29" s="17"/>
      <c r="J29" s="50">
        <v>9063.97</v>
      </c>
      <c r="K29" s="51" t="s">
        <v>33</v>
      </c>
      <c r="L29" s="17">
        <f>SUM(713749.5,108672.83,1435554.95)</f>
        <v>2257977.28</v>
      </c>
      <c r="M29" s="17"/>
      <c r="N29" s="53"/>
      <c r="O29" s="53"/>
      <c r="P29" s="53"/>
      <c r="Q29" s="53"/>
      <c r="R29" s="64"/>
      <c r="S29" s="64"/>
      <c r="T29" s="64"/>
      <c r="U29" s="53"/>
      <c r="V29" s="66">
        <f>SUM(L29,L30)</f>
        <v>2417586.14</v>
      </c>
    </row>
    <row r="30" ht="15.75" spans="1:22">
      <c r="A30" s="15" t="s">
        <v>33</v>
      </c>
      <c r="B30" s="16"/>
      <c r="C30" s="16"/>
      <c r="D30" s="17"/>
      <c r="E30" s="17"/>
      <c r="F30" s="17"/>
      <c r="G30" s="17"/>
      <c r="H30" s="17"/>
      <c r="I30" s="17"/>
      <c r="J30" s="50"/>
      <c r="K30" s="51" t="s">
        <v>34</v>
      </c>
      <c r="L30" s="17">
        <f>SUM(108672.83,50936.03)</f>
        <v>159608.86</v>
      </c>
      <c r="M30" s="17"/>
      <c r="N30" s="53"/>
      <c r="O30" s="53"/>
      <c r="P30" s="53"/>
      <c r="Q30" s="53"/>
      <c r="R30" s="64"/>
      <c r="S30" s="64"/>
      <c r="T30" s="64"/>
      <c r="U30" s="53"/>
      <c r="V30" s="66"/>
    </row>
    <row r="31" ht="15.75" spans="1:22">
      <c r="A31" s="15">
        <v>45962</v>
      </c>
      <c r="B31" s="16">
        <v>2327041.25</v>
      </c>
      <c r="C31" s="16">
        <v>2327041.25</v>
      </c>
      <c r="D31" s="17"/>
      <c r="E31" s="17">
        <v>9360</v>
      </c>
      <c r="F31" s="17"/>
      <c r="G31" s="17">
        <v>3331677.02</v>
      </c>
      <c r="H31" s="17"/>
      <c r="I31" s="17"/>
      <c r="J31" s="50">
        <f>SUM(9063.97,330545.11,321187.32)</f>
        <v>660796.4</v>
      </c>
      <c r="K31" s="51">
        <v>45962</v>
      </c>
      <c r="L31" s="17">
        <f>SUM(1497572.02,108672.83)</f>
        <v>1606244.85</v>
      </c>
      <c r="M31" s="17"/>
      <c r="N31" s="53"/>
      <c r="O31" s="53"/>
      <c r="P31" s="53"/>
      <c r="Q31" s="53"/>
      <c r="R31" s="64"/>
      <c r="S31" s="64"/>
      <c r="T31" s="64"/>
      <c r="U31" s="53"/>
      <c r="V31" s="66">
        <f>SUM(L31,L32)</f>
        <v>1666244.85</v>
      </c>
    </row>
    <row r="32" ht="15.75" spans="1:22">
      <c r="A32" s="15">
        <v>45962</v>
      </c>
      <c r="B32" s="16"/>
      <c r="C32" s="16"/>
      <c r="D32" s="17"/>
      <c r="E32" s="17"/>
      <c r="F32" s="17"/>
      <c r="G32" s="17"/>
      <c r="H32" s="17"/>
      <c r="I32" s="17"/>
      <c r="J32" s="50"/>
      <c r="K32" s="51" t="s">
        <v>32</v>
      </c>
      <c r="L32" s="17">
        <v>60000</v>
      </c>
      <c r="M32" s="17"/>
      <c r="N32" s="53"/>
      <c r="O32" s="53"/>
      <c r="P32" s="53"/>
      <c r="Q32" s="53"/>
      <c r="R32" s="64"/>
      <c r="S32" s="64"/>
      <c r="T32" s="64"/>
      <c r="U32" s="53"/>
      <c r="V32" s="66"/>
    </row>
    <row r="33" ht="15.75" spans="1:22">
      <c r="A33" s="18" t="s">
        <v>35</v>
      </c>
      <c r="B33" s="19">
        <v>2327041.25</v>
      </c>
      <c r="C33" s="20">
        <v>2327041.25</v>
      </c>
      <c r="D33" s="21"/>
      <c r="E33" s="21"/>
      <c r="F33" s="21"/>
      <c r="G33" s="20">
        <f>SUM(60000,60000)</f>
        <v>120000</v>
      </c>
      <c r="H33" s="20">
        <f>SUM(9360)</f>
        <v>9360</v>
      </c>
      <c r="I33" s="21"/>
      <c r="J33" s="20">
        <f>SUM(9063.97,330545.11,322000)</f>
        <v>661609.08</v>
      </c>
      <c r="K33" s="54" t="s">
        <v>35</v>
      </c>
      <c r="L33" s="20">
        <f>SUM(601275.28,108672.83,713749.5,181734.56,60000)</f>
        <v>1665432.17</v>
      </c>
      <c r="M33" s="20">
        <v>9360</v>
      </c>
      <c r="N33" s="21"/>
      <c r="O33" s="21"/>
      <c r="P33" s="21"/>
      <c r="Q33" s="21"/>
      <c r="R33" s="21"/>
      <c r="S33" s="21"/>
      <c r="T33" s="21"/>
      <c r="U33" s="21"/>
      <c r="V33" s="67">
        <f>SUM(L33,L34,L35,M33)</f>
        <v>1794792.17</v>
      </c>
    </row>
    <row r="34" ht="15.75" spans="1:22">
      <c r="A34" s="18" t="s">
        <v>35</v>
      </c>
      <c r="B34" s="22"/>
      <c r="C34" s="21"/>
      <c r="D34" s="21"/>
      <c r="E34" s="21"/>
      <c r="F34" s="21"/>
      <c r="G34" s="21"/>
      <c r="H34" s="21"/>
      <c r="I34" s="21"/>
      <c r="J34" s="21"/>
      <c r="K34" s="54" t="s">
        <v>33</v>
      </c>
      <c r="L34" s="20">
        <f>SUM(60000)</f>
        <v>60000</v>
      </c>
      <c r="M34" s="21"/>
      <c r="N34" s="21"/>
      <c r="O34" s="21"/>
      <c r="P34" s="21"/>
      <c r="Q34" s="21"/>
      <c r="R34" s="21"/>
      <c r="S34" s="21"/>
      <c r="T34" s="21"/>
      <c r="U34" s="21"/>
      <c r="V34" s="67"/>
    </row>
    <row r="35" s="1" customFormat="1" ht="15.75" spans="1:22">
      <c r="A35" s="18" t="s">
        <v>35</v>
      </c>
      <c r="B35" s="22"/>
      <c r="C35" s="21"/>
      <c r="D35" s="21"/>
      <c r="E35" s="21"/>
      <c r="F35" s="21"/>
      <c r="G35" s="21"/>
      <c r="H35" s="21"/>
      <c r="I35" s="21"/>
      <c r="J35" s="21"/>
      <c r="K35" s="55" t="s">
        <v>36</v>
      </c>
      <c r="L35" s="20">
        <v>60000</v>
      </c>
      <c r="M35" s="21"/>
      <c r="N35" s="21"/>
      <c r="O35" s="21"/>
      <c r="P35" s="21"/>
      <c r="Q35" s="21"/>
      <c r="R35" s="21"/>
      <c r="S35" s="21"/>
      <c r="T35" s="21"/>
      <c r="U35" s="21"/>
      <c r="V35" s="67"/>
    </row>
    <row r="36" ht="15.75" spans="1:22">
      <c r="A36" s="23"/>
      <c r="B36" s="24">
        <f>SUM(B25:B35)</f>
        <v>13962247.5</v>
      </c>
      <c r="C36" s="25">
        <f>SUM(C25:C35)</f>
        <v>13962247.5</v>
      </c>
      <c r="D36" s="25">
        <f>SUM(D22:D35)</f>
        <v>13255837.43</v>
      </c>
      <c r="E36" s="25">
        <f>SUM(E25:E35)</f>
        <v>108000</v>
      </c>
      <c r="F36" s="25"/>
      <c r="G36" s="25">
        <f>SUM(G23:G35)</f>
        <v>12612650.11</v>
      </c>
      <c r="H36" s="25">
        <f>SUM(H25:H35)</f>
        <v>108000</v>
      </c>
      <c r="I36" s="25"/>
      <c r="J36" s="25">
        <f>SUM(J25:J35)</f>
        <v>1349597.39</v>
      </c>
      <c r="K36" s="25"/>
      <c r="L36" s="25">
        <f>SUM(L25:L35)</f>
        <v>12612650.11</v>
      </c>
      <c r="M36" s="25">
        <f>SUM(M25:M35)</f>
        <v>108000</v>
      </c>
      <c r="N36" s="25"/>
      <c r="O36" s="25"/>
      <c r="P36" s="25"/>
      <c r="Q36" s="25"/>
      <c r="R36" s="25">
        <f>SUM(R25:R32)</f>
        <v>0</v>
      </c>
      <c r="S36" s="25"/>
      <c r="T36" s="25">
        <f>SUM(T25:T25)</f>
        <v>0</v>
      </c>
      <c r="U36" s="25"/>
      <c r="V36" s="25">
        <f>SUM(V25:V35)</f>
        <v>12720650.11</v>
      </c>
    </row>
    <row r="37" ht="15.75" spans="1:22">
      <c r="A37" s="26"/>
      <c r="B37" s="26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ht="43.5" customHeight="1" spans="1:22">
      <c r="A38" s="28" t="s">
        <v>37</v>
      </c>
      <c r="B38" s="28"/>
      <c r="C38" s="28"/>
      <c r="D38" s="28"/>
      <c r="E38" s="28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customHeight="1" spans="1:22">
      <c r="A39" s="29" t="s">
        <v>38</v>
      </c>
      <c r="B39" s="29"/>
      <c r="C39" s="29"/>
      <c r="D39" s="29"/>
      <c r="E39" s="29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>
      <c r="A40" s="29"/>
      <c r="B40" s="29"/>
      <c r="C40" s="29"/>
      <c r="D40" s="29"/>
      <c r="E40" s="29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ht="28.5" customHeight="1" spans="1:22">
      <c r="A41" s="30" t="s">
        <v>39</v>
      </c>
      <c r="B41" s="30"/>
      <c r="C41" s="30"/>
      <c r="D41" s="30"/>
      <c r="E41" s="30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customHeight="1" spans="1:22">
      <c r="A42" s="30" t="s">
        <v>40</v>
      </c>
      <c r="B42" s="30"/>
      <c r="C42" s="30"/>
      <c r="D42" s="30"/>
      <c r="E42" s="30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customHeight="1" spans="1:22">
      <c r="A43" s="30" t="s">
        <v>41</v>
      </c>
      <c r="B43" s="30"/>
      <c r="C43" s="30"/>
      <c r="D43" s="30"/>
      <c r="E43" s="30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customHeight="1" spans="1:22">
      <c r="A44" s="30" t="s">
        <v>42</v>
      </c>
      <c r="B44" s="30"/>
      <c r="C44" s="30"/>
      <c r="D44" s="30"/>
      <c r="E44" s="30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customHeight="1" spans="1:22">
      <c r="A45" s="30" t="s">
        <v>43</v>
      </c>
      <c r="B45" s="30"/>
      <c r="C45" s="30"/>
      <c r="D45" s="30"/>
      <c r="E45" s="30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>
      <c r="A46" s="26"/>
      <c r="B46" s="26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ht="15.75" customHeight="1" spans="1:22">
      <c r="A47" s="31" t="s">
        <v>44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ht="38.25" customHeight="1" spans="1:22">
      <c r="A48" s="29" t="s">
        <v>38</v>
      </c>
      <c r="B48" s="29"/>
      <c r="C48" s="29"/>
      <c r="D48" s="29"/>
      <c r="E48" s="29"/>
      <c r="F48" s="29" t="s">
        <v>45</v>
      </c>
      <c r="G48" s="29" t="s">
        <v>46</v>
      </c>
      <c r="H48" s="29" t="s">
        <v>47</v>
      </c>
      <c r="I48" s="29" t="s">
        <v>48</v>
      </c>
      <c r="J48" s="29" t="s">
        <v>49</v>
      </c>
      <c r="K48" s="29" t="s">
        <v>50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hidden="1" customHeight="1" spans="1:22">
      <c r="A49" s="30" t="s">
        <v>51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26"/>
      <c r="M49" s="26"/>
      <c r="N49" s="26"/>
      <c r="O49" s="26"/>
      <c r="P49" s="56"/>
      <c r="Q49" s="26"/>
      <c r="R49" s="26"/>
      <c r="S49" s="26"/>
      <c r="T49" s="26"/>
      <c r="U49" s="26"/>
      <c r="V49" s="26"/>
    </row>
    <row r="50" hidden="1" customHeight="1" spans="1:22">
      <c r="A50" s="30" t="s">
        <v>52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26"/>
      <c r="M50" s="26"/>
      <c r="N50" s="26"/>
      <c r="O50" s="26"/>
      <c r="P50" s="56"/>
      <c r="Q50" s="26"/>
      <c r="R50" s="26"/>
      <c r="S50" s="26"/>
      <c r="T50" s="26"/>
      <c r="U50" s="26"/>
      <c r="V50" s="26"/>
    </row>
    <row r="51" hidden="1" customHeight="1" spans="1:22">
      <c r="A51" s="30" t="s">
        <v>53</v>
      </c>
      <c r="B51" s="30"/>
      <c r="C51" s="30"/>
      <c r="D51" s="30"/>
      <c r="E51" s="30"/>
      <c r="F51" s="32"/>
      <c r="G51" s="33"/>
      <c r="H51" s="34"/>
      <c r="I51" s="57"/>
      <c r="J51" s="57"/>
      <c r="K51" s="30"/>
      <c r="L51" s="26"/>
      <c r="M51" s="26"/>
      <c r="N51" s="26"/>
      <c r="O51" s="26"/>
      <c r="P51" s="56"/>
      <c r="Q51" s="26"/>
      <c r="R51" s="26"/>
      <c r="S51" s="26"/>
      <c r="T51" s="26"/>
      <c r="U51" s="26"/>
      <c r="V51" s="26"/>
    </row>
    <row r="52" hidden="1" customHeight="1" spans="1:22">
      <c r="A52" s="30" t="s">
        <v>54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26"/>
      <c r="M52" s="26"/>
      <c r="N52" s="26"/>
      <c r="O52" s="26"/>
      <c r="P52" s="56"/>
      <c r="Q52" s="26"/>
      <c r="R52" s="26"/>
      <c r="S52" s="26"/>
      <c r="T52" s="26"/>
      <c r="U52" s="26"/>
      <c r="V52" s="26"/>
    </row>
    <row r="53" ht="29.85" customHeight="1" spans="1:22">
      <c r="A53" s="35" t="s">
        <v>55</v>
      </c>
      <c r="B53" s="35"/>
      <c r="C53" s="35"/>
      <c r="D53" s="35"/>
      <c r="E53" s="35"/>
      <c r="F53" s="36">
        <v>9063.97</v>
      </c>
      <c r="G53" s="37" t="s">
        <v>56</v>
      </c>
      <c r="H53" s="38" t="s">
        <v>57</v>
      </c>
      <c r="I53" s="58">
        <v>45870</v>
      </c>
      <c r="J53" s="58" t="s">
        <v>33</v>
      </c>
      <c r="K53" s="59" t="s">
        <v>58</v>
      </c>
      <c r="L53" s="26"/>
      <c r="M53" s="26"/>
      <c r="N53" s="26"/>
      <c r="O53" s="26"/>
      <c r="P53" s="56"/>
      <c r="Q53" s="26"/>
      <c r="R53" s="26"/>
      <c r="S53" s="26"/>
      <c r="T53" s="26"/>
      <c r="U53" s="26"/>
      <c r="V53" s="26"/>
    </row>
    <row r="54" customHeight="1" spans="1:22">
      <c r="A54" s="35" t="s">
        <v>59</v>
      </c>
      <c r="B54" s="35"/>
      <c r="C54" s="35"/>
      <c r="D54" s="35"/>
      <c r="E54" s="35"/>
      <c r="F54" s="39">
        <v>9063.97</v>
      </c>
      <c r="G54" s="37" t="s">
        <v>56</v>
      </c>
      <c r="H54" s="40" t="s">
        <v>57</v>
      </c>
      <c r="I54" s="60" t="s">
        <v>32</v>
      </c>
      <c r="J54" s="61">
        <v>45962</v>
      </c>
      <c r="K54" s="59" t="s">
        <v>58</v>
      </c>
      <c r="L54" s="26"/>
      <c r="M54" s="26"/>
      <c r="N54" s="26"/>
      <c r="O54" s="26"/>
      <c r="P54" s="56"/>
      <c r="Q54" s="26"/>
      <c r="R54" s="26"/>
      <c r="S54" s="26"/>
      <c r="T54" s="26"/>
      <c r="U54" s="26"/>
      <c r="V54" s="26"/>
    </row>
    <row r="55" customHeight="1" spans="1:22">
      <c r="A55" s="41" t="s">
        <v>60</v>
      </c>
      <c r="B55" s="42"/>
      <c r="C55" s="42"/>
      <c r="D55" s="42"/>
      <c r="E55" s="43"/>
      <c r="F55" s="39">
        <v>9063.97</v>
      </c>
      <c r="G55" s="37" t="s">
        <v>56</v>
      </c>
      <c r="H55" s="40" t="s">
        <v>57</v>
      </c>
      <c r="I55" s="61">
        <v>45962</v>
      </c>
      <c r="J55" s="61">
        <v>45962</v>
      </c>
      <c r="K55" s="59" t="s">
        <v>58</v>
      </c>
      <c r="L55" s="26"/>
      <c r="M55" s="26"/>
      <c r="N55" s="26"/>
      <c r="O55" s="26"/>
      <c r="P55" s="56"/>
      <c r="Q55" s="26"/>
      <c r="R55" s="26"/>
      <c r="S55" s="26"/>
      <c r="T55" s="26"/>
      <c r="U55" s="26"/>
      <c r="V55" s="26"/>
    </row>
    <row r="56" customHeight="1" spans="1:22">
      <c r="A56" s="41" t="s">
        <v>61</v>
      </c>
      <c r="B56" s="42"/>
      <c r="C56" s="42"/>
      <c r="D56" s="42"/>
      <c r="E56" s="43"/>
      <c r="F56" s="39">
        <v>9063.97</v>
      </c>
      <c r="G56" s="37" t="s">
        <v>56</v>
      </c>
      <c r="H56" s="40" t="s">
        <v>57</v>
      </c>
      <c r="I56" s="61" t="s">
        <v>35</v>
      </c>
      <c r="J56" s="61" t="s">
        <v>35</v>
      </c>
      <c r="K56" s="59" t="s">
        <v>58</v>
      </c>
      <c r="L56" s="26"/>
      <c r="M56" s="26"/>
      <c r="N56" s="26"/>
      <c r="O56" s="26"/>
      <c r="P56" s="56"/>
      <c r="Q56" s="26"/>
      <c r="R56" s="26"/>
      <c r="S56" s="26"/>
      <c r="T56" s="26"/>
      <c r="U56" s="26"/>
      <c r="V56" s="26"/>
    </row>
    <row r="57" customHeight="1" spans="1:22">
      <c r="A57" s="35" t="s">
        <v>62</v>
      </c>
      <c r="B57" s="35"/>
      <c r="C57" s="35"/>
      <c r="D57" s="35"/>
      <c r="E57" s="35"/>
      <c r="F57" s="39">
        <v>9063.97</v>
      </c>
      <c r="G57" s="37" t="s">
        <v>56</v>
      </c>
      <c r="H57" s="40" t="s">
        <v>57</v>
      </c>
      <c r="I57" s="60" t="s">
        <v>33</v>
      </c>
      <c r="J57" s="60" t="s">
        <v>33</v>
      </c>
      <c r="K57" s="59" t="s">
        <v>58</v>
      </c>
      <c r="L57" s="26"/>
      <c r="M57" s="26"/>
      <c r="N57" s="26"/>
      <c r="O57" s="26"/>
      <c r="P57" s="56"/>
      <c r="Q57" s="26"/>
      <c r="R57" s="26"/>
      <c r="S57" s="26"/>
      <c r="T57" s="26"/>
      <c r="U57" s="26"/>
      <c r="V57" s="26"/>
    </row>
    <row r="58" customHeight="1" spans="1:22">
      <c r="A58" s="35" t="s">
        <v>63</v>
      </c>
      <c r="B58" s="35"/>
      <c r="C58" s="35"/>
      <c r="D58" s="35"/>
      <c r="E58" s="35"/>
      <c r="F58" s="39">
        <v>321187.32</v>
      </c>
      <c r="G58" s="37"/>
      <c r="H58" s="40" t="s">
        <v>64</v>
      </c>
      <c r="I58" s="61">
        <v>45962</v>
      </c>
      <c r="J58" s="61">
        <v>45962</v>
      </c>
      <c r="K58" s="60" t="s">
        <v>65</v>
      </c>
      <c r="L58" s="26"/>
      <c r="M58" s="26"/>
      <c r="N58" s="26"/>
      <c r="O58" s="26"/>
      <c r="P58" s="56"/>
      <c r="Q58" s="26"/>
      <c r="R58" s="26"/>
      <c r="S58" s="26"/>
      <c r="T58" s="26"/>
      <c r="U58" s="26"/>
      <c r="V58" s="26"/>
    </row>
    <row r="59" customHeight="1" spans="1:22">
      <c r="A59" s="41" t="s">
        <v>66</v>
      </c>
      <c r="B59" s="42"/>
      <c r="C59" s="42"/>
      <c r="D59" s="42"/>
      <c r="E59" s="43"/>
      <c r="F59" s="39">
        <v>330545.11</v>
      </c>
      <c r="G59" s="37"/>
      <c r="H59" s="40" t="s">
        <v>67</v>
      </c>
      <c r="I59" s="61">
        <v>45962</v>
      </c>
      <c r="J59" s="61">
        <v>45962</v>
      </c>
      <c r="K59" s="59" t="s">
        <v>65</v>
      </c>
      <c r="L59" s="26"/>
      <c r="M59" s="26"/>
      <c r="N59" s="26"/>
      <c r="O59" s="26"/>
      <c r="P59" s="56"/>
      <c r="Q59" s="26"/>
      <c r="R59" s="26"/>
      <c r="S59" s="26"/>
      <c r="T59" s="26"/>
      <c r="U59" s="26"/>
      <c r="V59" s="26"/>
    </row>
    <row r="60" s="1" customFormat="1" customHeight="1" spans="1:22">
      <c r="A60" s="41" t="s">
        <v>68</v>
      </c>
      <c r="B60" s="42"/>
      <c r="C60" s="42"/>
      <c r="D60" s="42"/>
      <c r="E60" s="43"/>
      <c r="F60" s="39">
        <v>200156.32</v>
      </c>
      <c r="G60" s="44"/>
      <c r="H60" s="40" t="s">
        <v>67</v>
      </c>
      <c r="I60" s="60" t="s">
        <v>35</v>
      </c>
      <c r="J60" s="60" t="s">
        <v>35</v>
      </c>
      <c r="K60" s="60" t="s">
        <v>65</v>
      </c>
      <c r="L60" s="62"/>
      <c r="M60" s="62"/>
      <c r="N60" s="62"/>
      <c r="O60" s="62"/>
      <c r="P60" s="63"/>
      <c r="Q60" s="62"/>
      <c r="R60" s="62"/>
      <c r="S60" s="62"/>
      <c r="T60" s="62"/>
      <c r="U60" s="62"/>
      <c r="V60" s="62"/>
    </row>
    <row r="61" s="1" customFormat="1" customHeight="1" spans="1:22">
      <c r="A61" s="35" t="s">
        <v>69</v>
      </c>
      <c r="B61" s="35"/>
      <c r="C61" s="35"/>
      <c r="D61" s="35"/>
      <c r="E61" s="35"/>
      <c r="F61" s="39">
        <f>SUM(322000)</f>
        <v>322000</v>
      </c>
      <c r="G61" s="44"/>
      <c r="H61" s="40" t="s">
        <v>64</v>
      </c>
      <c r="I61" s="60" t="s">
        <v>35</v>
      </c>
      <c r="J61" s="60" t="s">
        <v>35</v>
      </c>
      <c r="K61" s="60" t="s">
        <v>65</v>
      </c>
      <c r="L61" s="62"/>
      <c r="M61" s="62"/>
      <c r="N61" s="62"/>
      <c r="O61" s="62"/>
      <c r="P61" s="63"/>
      <c r="Q61" s="62"/>
      <c r="R61" s="62"/>
      <c r="S61" s="62"/>
      <c r="T61" s="62"/>
      <c r="U61" s="62"/>
      <c r="V61" s="62"/>
    </row>
    <row r="62" s="1" customFormat="1" customHeight="1" spans="1:22">
      <c r="A62" s="35" t="s">
        <v>70</v>
      </c>
      <c r="B62" s="35"/>
      <c r="C62" s="35"/>
      <c r="D62" s="35"/>
      <c r="E62" s="35"/>
      <c r="F62" s="39">
        <v>130388.79</v>
      </c>
      <c r="G62" s="44"/>
      <c r="H62" s="40" t="s">
        <v>67</v>
      </c>
      <c r="I62" s="60" t="s">
        <v>35</v>
      </c>
      <c r="J62" s="60" t="s">
        <v>35</v>
      </c>
      <c r="K62" s="60" t="s">
        <v>65</v>
      </c>
      <c r="L62" s="62"/>
      <c r="M62" s="62"/>
      <c r="N62" s="62"/>
      <c r="O62" s="62"/>
      <c r="P62" s="63"/>
      <c r="Q62" s="62"/>
      <c r="R62" s="62"/>
      <c r="S62" s="62"/>
      <c r="T62" s="62"/>
      <c r="U62" s="62"/>
      <c r="V62" s="62"/>
    </row>
    <row r="63" customHeight="1" spans="1:22">
      <c r="A63" s="45" t="s">
        <v>71</v>
      </c>
      <c r="B63" s="45"/>
      <c r="C63" s="45"/>
      <c r="D63" s="45"/>
      <c r="E63" s="45"/>
      <c r="F63" s="46">
        <f>SUM(F53:F62)</f>
        <v>1349597.39</v>
      </c>
      <c r="G63" s="47"/>
      <c r="H63" s="47"/>
      <c r="I63" s="47"/>
      <c r="J63" s="47"/>
      <c r="K63" s="47"/>
      <c r="L63" s="26"/>
      <c r="M63" s="26"/>
      <c r="N63" s="26"/>
      <c r="O63" s="26"/>
      <c r="P63" s="56"/>
      <c r="Q63" s="26"/>
      <c r="R63" s="26"/>
      <c r="S63" s="26"/>
      <c r="T63" s="26"/>
      <c r="U63" s="26"/>
      <c r="V63" s="26"/>
    </row>
    <row r="64" hidden="1" customHeight="1" spans="1:22">
      <c r="A64" s="48" t="s">
        <v>72</v>
      </c>
      <c r="B64" s="48"/>
      <c r="C64" s="48"/>
      <c r="D64" s="48"/>
      <c r="E64" s="48"/>
      <c r="F64" s="48"/>
      <c r="G64" s="48"/>
      <c r="H64" s="48"/>
      <c r="I64" s="56"/>
      <c r="J64" s="56"/>
      <c r="K64" s="5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customHeight="1" spans="1:22">
      <c r="A65" s="48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ht="12.8" customHeight="1" spans="1:22">
      <c r="A66" s="68" t="s">
        <v>73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26"/>
      <c r="Q66" s="26"/>
      <c r="R66" s="26"/>
      <c r="S66" s="26"/>
      <c r="T66" s="26"/>
      <c r="U66" s="26"/>
      <c r="V66" s="26"/>
    </row>
    <row r="67" ht="21" customHeight="1" spans="1:22">
      <c r="A67" s="69" t="s">
        <v>74</v>
      </c>
      <c r="B67" s="70"/>
      <c r="C67" s="70"/>
      <c r="D67" s="70"/>
      <c r="E67" s="70"/>
      <c r="F67" s="70"/>
      <c r="G67" s="70"/>
      <c r="H67" s="70"/>
      <c r="I67" s="70"/>
      <c r="J67" s="70"/>
      <c r="K67" s="111"/>
      <c r="L67" s="112"/>
      <c r="M67" s="112"/>
      <c r="N67" s="112"/>
      <c r="O67" s="112"/>
      <c r="P67" s="26"/>
      <c r="Q67" s="26"/>
      <c r="R67" s="26"/>
      <c r="S67" s="26"/>
      <c r="T67" s="26"/>
      <c r="U67" s="26"/>
      <c r="V67" s="26"/>
    </row>
    <row r="68" ht="118.65" customHeight="1" spans="1:22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113"/>
      <c r="L68" s="112"/>
      <c r="M68" s="112"/>
      <c r="N68" s="112"/>
      <c r="O68" s="112"/>
      <c r="P68" s="26"/>
      <c r="Q68" s="26"/>
      <c r="R68" s="26"/>
      <c r="S68" s="26"/>
      <c r="T68" s="26"/>
      <c r="U68" s="26"/>
      <c r="V68" s="26"/>
    </row>
    <row r="69" ht="118.65" customHeight="1" spans="1:22">
      <c r="A69" s="73"/>
      <c r="B69" s="74"/>
      <c r="C69" s="74"/>
      <c r="D69" s="74"/>
      <c r="E69" s="74"/>
      <c r="F69" s="74"/>
      <c r="G69" s="74"/>
      <c r="H69" s="74"/>
      <c r="I69" s="74"/>
      <c r="J69" s="74"/>
      <c r="K69" s="114"/>
      <c r="L69" s="115"/>
      <c r="M69" s="115"/>
      <c r="N69" s="115"/>
      <c r="O69" s="115"/>
      <c r="P69" s="26"/>
      <c r="Q69" s="26"/>
      <c r="R69" s="26"/>
      <c r="S69" s="26"/>
      <c r="T69" s="26"/>
      <c r="U69" s="26"/>
      <c r="V69" s="26"/>
    </row>
    <row r="70" ht="61.15" customHeight="1" spans="1:22">
      <c r="A70" s="75" t="s">
        <v>75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115"/>
      <c r="M70" s="115"/>
      <c r="N70" s="115"/>
      <c r="O70" s="115"/>
      <c r="P70" s="26"/>
      <c r="Q70" s="26"/>
      <c r="R70" s="26"/>
      <c r="S70" s="26"/>
      <c r="T70" s="26"/>
      <c r="U70" s="26"/>
      <c r="V70" s="26"/>
    </row>
    <row r="71" ht="69.4" customHeight="1" spans="1:22">
      <c r="A71" s="75" t="s">
        <v>76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115"/>
      <c r="M71" s="115"/>
      <c r="N71" s="115"/>
      <c r="O71" s="115"/>
      <c r="P71" s="26"/>
      <c r="Q71" s="26"/>
      <c r="R71" s="26"/>
      <c r="S71" s="26"/>
      <c r="T71" s="26"/>
      <c r="U71" s="26"/>
      <c r="V71" s="26"/>
    </row>
    <row r="72" spans="1:22">
      <c r="A72" s="26"/>
      <c r="B72" s="26"/>
      <c r="C72" s="27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customHeight="1" spans="1:22">
      <c r="A73" s="76" t="s">
        <v>77</v>
      </c>
      <c r="B73" s="76"/>
      <c r="C73" s="76"/>
      <c r="D73" s="76"/>
      <c r="E73" s="76"/>
      <c r="F73" s="76"/>
      <c r="G73" s="76"/>
      <c r="H73" s="7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ht="38.25" customHeight="1" spans="1:22">
      <c r="A74" s="77"/>
      <c r="B74" s="77"/>
      <c r="C74" s="77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>
      <c r="A75" s="78" t="s">
        <v>78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26"/>
      <c r="O75" s="26"/>
      <c r="P75" s="26"/>
      <c r="Q75" s="26"/>
      <c r="R75" s="26"/>
      <c r="S75" s="26"/>
      <c r="T75" s="26"/>
      <c r="U75" s="26"/>
      <c r="V75" s="26"/>
    </row>
    <row r="76" customHeight="1" spans="1:22">
      <c r="A76" s="79" t="s">
        <v>79</v>
      </c>
      <c r="B76" s="79"/>
      <c r="C76" s="79" t="s">
        <v>80</v>
      </c>
      <c r="D76" s="80" t="s">
        <v>81</v>
      </c>
      <c r="E76" s="80"/>
      <c r="F76" s="80"/>
      <c r="G76" s="81" t="s">
        <v>82</v>
      </c>
      <c r="H76" s="81" t="s">
        <v>83</v>
      </c>
      <c r="I76" s="80" t="s">
        <v>84</v>
      </c>
      <c r="J76" s="80" t="s">
        <v>85</v>
      </c>
      <c r="K76" s="80"/>
      <c r="L76" s="80" t="s">
        <v>86</v>
      </c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>
      <c r="A77" s="122" t="s">
        <v>87</v>
      </c>
      <c r="B77" s="83"/>
      <c r="C77" s="84">
        <v>45882</v>
      </c>
      <c r="D77" s="85" t="s">
        <v>88</v>
      </c>
      <c r="E77" s="86"/>
      <c r="F77" s="87"/>
      <c r="G77" s="88">
        <v>4</v>
      </c>
      <c r="H77" s="88">
        <v>1500</v>
      </c>
      <c r="I77" s="116" t="s">
        <v>89</v>
      </c>
      <c r="J77" s="82" t="s">
        <v>90</v>
      </c>
      <c r="K77" s="83"/>
      <c r="L77" s="117">
        <v>98640</v>
      </c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>
      <c r="A78" s="123" t="s">
        <v>87</v>
      </c>
      <c r="B78" s="90"/>
      <c r="C78" s="91">
        <v>46008</v>
      </c>
      <c r="D78" s="92" t="s">
        <v>91</v>
      </c>
      <c r="E78" s="93"/>
      <c r="F78" s="94"/>
      <c r="G78" s="95">
        <v>4</v>
      </c>
      <c r="H78" s="96" t="s">
        <v>92</v>
      </c>
      <c r="I78" s="98" t="s">
        <v>89</v>
      </c>
      <c r="J78" s="89" t="s">
        <v>93</v>
      </c>
      <c r="K78" s="90"/>
      <c r="L78" s="118">
        <v>9360</v>
      </c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>
      <c r="A79" s="89"/>
      <c r="B79" s="90"/>
      <c r="C79" s="97"/>
      <c r="D79" s="92"/>
      <c r="E79" s="93"/>
      <c r="F79" s="94"/>
      <c r="G79" s="95"/>
      <c r="H79" s="98"/>
      <c r="I79" s="98"/>
      <c r="J79" s="89"/>
      <c r="K79" s="90"/>
      <c r="L79" s="118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>
      <c r="A80" s="89"/>
      <c r="B80" s="90"/>
      <c r="C80" s="97"/>
      <c r="D80" s="92"/>
      <c r="E80" s="93"/>
      <c r="F80" s="94"/>
      <c r="G80" s="95"/>
      <c r="H80" s="98"/>
      <c r="I80" s="98"/>
      <c r="J80" s="89"/>
      <c r="K80" s="90"/>
      <c r="L80" s="118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>
      <c r="A81" s="99"/>
      <c r="B81" s="100"/>
      <c r="C81" s="101"/>
      <c r="D81" s="102"/>
      <c r="E81" s="103"/>
      <c r="F81" s="104"/>
      <c r="G81" s="105"/>
      <c r="H81" s="106"/>
      <c r="I81" s="106"/>
      <c r="J81" s="99"/>
      <c r="K81" s="100"/>
      <c r="L81" s="119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1:22">
      <c r="A82" s="107" t="s">
        <v>71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20"/>
      <c r="L82" s="121">
        <f>SUM(98640,9360)</f>
        <v>108000</v>
      </c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>
      <c r="A83" s="26"/>
      <c r="B83" s="26"/>
      <c r="C83" s="2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>
      <c r="A84" s="26"/>
      <c r="B84" s="26"/>
      <c r="C84" s="2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>
      <c r="A85" s="26"/>
      <c r="B85" s="26"/>
      <c r="C85" s="2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>
      <c r="A86" s="26"/>
      <c r="B86" s="26"/>
      <c r="C86" s="2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>
      <c r="A87" s="26"/>
      <c r="B87" s="26"/>
      <c r="C87" s="2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>
      <c r="A88" s="26"/>
      <c r="B88" s="26"/>
      <c r="C88" s="2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>
      <c r="A89" s="26"/>
      <c r="B89" s="26"/>
      <c r="C89" s="2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>
      <c r="A90" s="26"/>
      <c r="B90" s="26"/>
      <c r="C90" s="2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>
      <c r="A91" s="26"/>
      <c r="B91" s="26"/>
      <c r="C91" s="2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>
      <c r="A92" s="26"/>
      <c r="B92" s="26"/>
      <c r="C92" s="2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>
      <c r="A93" s="26"/>
      <c r="B93" s="26"/>
      <c r="C93" s="27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>
      <c r="A94" s="26"/>
      <c r="B94" s="26"/>
      <c r="C94" s="2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>
      <c r="A95" s="26"/>
      <c r="B95" s="26"/>
      <c r="C95" s="2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>
      <c r="A96" s="26"/>
      <c r="B96" s="26"/>
      <c r="C96" s="2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>
      <c r="A97" s="26"/>
      <c r="B97" s="26"/>
      <c r="C97" s="2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>
      <c r="A98" s="26"/>
      <c r="B98" s="26"/>
      <c r="C98" s="2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>
      <c r="A99" s="26"/>
      <c r="B99" s="26"/>
      <c r="C99" s="2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>
      <c r="A100" s="26"/>
      <c r="B100" s="26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>
      <c r="A101" s="26"/>
      <c r="B101" s="26"/>
      <c r="C101" s="2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>
      <c r="A102" s="26"/>
      <c r="B102" s="26"/>
      <c r="C102" s="27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>
      <c r="A103" s="26"/>
      <c r="B103" s="26"/>
      <c r="C103" s="27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>
      <c r="A104" s="26"/>
      <c r="B104" s="26"/>
      <c r="C104" s="2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>
      <c r="A105" s="26"/>
      <c r="B105" s="26"/>
      <c r="C105" s="2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>
      <c r="A106" s="26"/>
      <c r="B106" s="26"/>
      <c r="C106" s="27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>
      <c r="A107" s="26"/>
      <c r="B107" s="26"/>
      <c r="C107" s="27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1:22">
      <c r="A108" s="26"/>
      <c r="B108" s="26"/>
      <c r="C108" s="27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>
      <c r="A109" s="26"/>
      <c r="B109" s="26"/>
      <c r="C109" s="27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>
      <c r="A110" s="26"/>
      <c r="B110" s="26"/>
      <c r="C110" s="27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1:22">
      <c r="A111" s="26"/>
      <c r="B111" s="26"/>
      <c r="C111" s="27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1:22">
      <c r="A112" s="26"/>
      <c r="B112" s="26"/>
      <c r="C112" s="27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22">
      <c r="A113" s="26"/>
      <c r="B113" s="26"/>
      <c r="C113" s="2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>
      <c r="A114" s="26"/>
      <c r="B114" s="26"/>
      <c r="C114" s="27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1:22">
      <c r="A115" s="26"/>
      <c r="B115" s="26"/>
      <c r="C115" s="27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1:22">
      <c r="A116" s="26"/>
      <c r="B116" s="26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1:22">
      <c r="A117" s="26"/>
      <c r="B117" s="26"/>
      <c r="C117" s="27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1:22">
      <c r="A118" s="109"/>
      <c r="B118" s="109"/>
      <c r="C118" s="110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</row>
  </sheetData>
  <autoFilter ref="A48:K64">
    <extLst/>
  </autoFilter>
  <mergeCells count="79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8:E38"/>
    <mergeCell ref="A41:E41"/>
    <mergeCell ref="A42:E42"/>
    <mergeCell ref="A43:E43"/>
    <mergeCell ref="A44:E44"/>
    <mergeCell ref="A45:E45"/>
    <mergeCell ref="A47:K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H64"/>
    <mergeCell ref="A66:O66"/>
    <mergeCell ref="A70:K70"/>
    <mergeCell ref="A71:K71"/>
    <mergeCell ref="A73:H73"/>
    <mergeCell ref="A74:C74"/>
    <mergeCell ref="A75:M75"/>
    <mergeCell ref="A76:B76"/>
    <mergeCell ref="D76:F76"/>
    <mergeCell ref="J76:K76"/>
    <mergeCell ref="A77:B77"/>
    <mergeCell ref="D77:F77"/>
    <mergeCell ref="J77:K77"/>
    <mergeCell ref="A78:B78"/>
    <mergeCell ref="D78:F78"/>
    <mergeCell ref="J78:K78"/>
    <mergeCell ref="A79:B79"/>
    <mergeCell ref="D79:F79"/>
    <mergeCell ref="J79:K79"/>
    <mergeCell ref="A80:B80"/>
    <mergeCell ref="D80:F80"/>
    <mergeCell ref="J80:K80"/>
    <mergeCell ref="A81:B81"/>
    <mergeCell ref="D81:F81"/>
    <mergeCell ref="J81:K81"/>
    <mergeCell ref="A82:K82"/>
    <mergeCell ref="A19:A21"/>
    <mergeCell ref="B20:B21"/>
    <mergeCell ref="C20:C21"/>
    <mergeCell ref="V20:V21"/>
    <mergeCell ref="A39:E40"/>
    <mergeCell ref="L67:O68"/>
    <mergeCell ref="A67:K69"/>
  </mergeCells>
  <pageMargins left="0.511805555555556" right="0.511805555555556" top="0.634722222222222" bottom="0.551388888888889" header="0.511811023622047" footer="0.315277777777778"/>
  <pageSetup paperSize="9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larissapimenta</cp:lastModifiedBy>
  <cp:revision>67</cp:revision>
  <dcterms:created xsi:type="dcterms:W3CDTF">2025-01-22T12:14:00Z</dcterms:created>
  <dcterms:modified xsi:type="dcterms:W3CDTF">2026-03-23T18:14:36Z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071AB166C0E2440AB475B6D9D2ABEB9D_13</vt:lpwstr>
  </property>
  <property fmtid="{D5CDD505-2E9C-101B-9397-08002B2CF9AE}" pid="3" name="KSOProductBuildVer">
    <vt:lpwstr>1046-12.2.0.13306</vt:lpwstr>
  </property>
</Properties>
</file>